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035" windowHeight="13035"/>
  </bookViews>
  <sheets>
    <sheet name="Todo" sheetId="2" r:id="rId1"/>
  </sheets>
  <definedNames>
    <definedName name="_xlnm._FilterDatabase" localSheetId="0" hidden="1">Todo!$A$1:$U$352</definedName>
  </definedNames>
  <calcPr calcId="125725"/>
</workbook>
</file>

<file path=xl/calcChain.xml><?xml version="1.0" encoding="utf-8"?>
<calcChain xmlns="http://schemas.openxmlformats.org/spreadsheetml/2006/main">
  <c r="Q35" i="2"/>
  <c r="J35"/>
  <c r="P40"/>
  <c r="P35"/>
  <c r="I40"/>
  <c r="I35"/>
  <c r="P44"/>
  <c r="I44"/>
  <c r="P43"/>
  <c r="I43"/>
  <c r="P42"/>
  <c r="I42"/>
  <c r="I41"/>
  <c r="I39"/>
  <c r="I38"/>
  <c r="I37"/>
  <c r="I36"/>
  <c r="P200"/>
  <c r="I200"/>
  <c r="P199"/>
  <c r="I199"/>
  <c r="P198"/>
  <c r="I198"/>
  <c r="P197"/>
  <c r="I197"/>
  <c r="P196"/>
  <c r="I196"/>
  <c r="P195"/>
  <c r="I195"/>
  <c r="P194"/>
  <c r="I194"/>
  <c r="P193"/>
  <c r="I193"/>
  <c r="P192"/>
  <c r="I192"/>
  <c r="P191"/>
  <c r="I191"/>
  <c r="P190"/>
  <c r="I190"/>
  <c r="P189"/>
  <c r="I189"/>
  <c r="P188"/>
  <c r="I188"/>
  <c r="P187"/>
  <c r="I187"/>
  <c r="P186"/>
  <c r="I186"/>
  <c r="P185"/>
  <c r="I185"/>
  <c r="P184"/>
  <c r="I184"/>
  <c r="P183"/>
  <c r="I183"/>
  <c r="P182"/>
  <c r="I182"/>
  <c r="P181"/>
  <c r="I181"/>
  <c r="P180"/>
  <c r="I180"/>
  <c r="J39"/>
  <c r="J40"/>
  <c r="J41"/>
  <c r="J42"/>
  <c r="J43"/>
  <c r="J44"/>
  <c r="J36"/>
  <c r="J37"/>
  <c r="J38"/>
  <c r="J200"/>
  <c r="J196"/>
  <c r="J199"/>
  <c r="J198"/>
  <c r="J197"/>
  <c r="J195"/>
  <c r="J194"/>
  <c r="J193"/>
  <c r="J192"/>
  <c r="J191"/>
  <c r="J190"/>
  <c r="J189"/>
  <c r="J188"/>
  <c r="J187"/>
  <c r="J186"/>
  <c r="J185"/>
  <c r="J184"/>
  <c r="J180"/>
  <c r="J183"/>
  <c r="J182"/>
  <c r="J181"/>
  <c r="I179"/>
  <c r="P179"/>
  <c r="Q314"/>
  <c r="M125"/>
  <c r="J125"/>
  <c r="I2"/>
  <c r="J2"/>
  <c r="K2"/>
  <c r="L2"/>
  <c r="M2"/>
  <c r="P2"/>
  <c r="Q2"/>
  <c r="R2"/>
  <c r="S2" s="1"/>
  <c r="U2" s="1"/>
  <c r="I125"/>
  <c r="P125"/>
  <c r="L125"/>
  <c r="T125" s="1"/>
  <c r="R125"/>
  <c r="S125"/>
  <c r="U125"/>
  <c r="P253"/>
  <c r="P289"/>
  <c r="R253"/>
  <c r="R289"/>
  <c r="S253"/>
  <c r="T253"/>
  <c r="T289"/>
  <c r="S289"/>
  <c r="R44"/>
  <c r="S44" s="1"/>
  <c r="Q44"/>
  <c r="K44"/>
  <c r="L44" s="1"/>
  <c r="R43"/>
  <c r="S43" s="1"/>
  <c r="Q43"/>
  <c r="K43"/>
  <c r="L43" s="1"/>
  <c r="R42"/>
  <c r="S42" s="1"/>
  <c r="Q42"/>
  <c r="K42"/>
  <c r="L42" s="1"/>
  <c r="I33"/>
  <c r="R195"/>
  <c r="S195" s="1"/>
  <c r="R196"/>
  <c r="S196" s="1"/>
  <c r="R197"/>
  <c r="S197" s="1"/>
  <c r="R198"/>
  <c r="S198" s="1"/>
  <c r="R199"/>
  <c r="S199" s="1"/>
  <c r="R200"/>
  <c r="S200" s="1"/>
  <c r="R180"/>
  <c r="S180" s="1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180"/>
  <c r="Q263"/>
  <c r="Q262"/>
  <c r="Q156"/>
  <c r="Q155"/>
  <c r="Q94"/>
  <c r="Q93"/>
  <c r="Q92"/>
  <c r="J92"/>
  <c r="Q350"/>
  <c r="Q349"/>
  <c r="Q344"/>
  <c r="Q343"/>
  <c r="Q342"/>
  <c r="Q341"/>
  <c r="Q340"/>
  <c r="Q338"/>
  <c r="Q337"/>
  <c r="Q335"/>
  <c r="Q334"/>
  <c r="Q333"/>
  <c r="Q332"/>
  <c r="Q331"/>
  <c r="Q330"/>
  <c r="Q329"/>
  <c r="Q328"/>
  <c r="Q327"/>
  <c r="Q324"/>
  <c r="Q323"/>
  <c r="Q322"/>
  <c r="Q321"/>
  <c r="Q319"/>
  <c r="Q317"/>
  <c r="Q316"/>
  <c r="Q315"/>
  <c r="Q313"/>
  <c r="Q312"/>
  <c r="Q311"/>
  <c r="Q310"/>
  <c r="Q308"/>
  <c r="Q307"/>
  <c r="Q306"/>
  <c r="Q305"/>
  <c r="Q304"/>
  <c r="Q303"/>
  <c r="Q299"/>
  <c r="Q298"/>
  <c r="Q296"/>
  <c r="Q295"/>
  <c r="Q293"/>
  <c r="Q292"/>
  <c r="Q291"/>
  <c r="Q290"/>
  <c r="Q274"/>
  <c r="Q272"/>
  <c r="Q270"/>
  <c r="Q269"/>
  <c r="Q268"/>
  <c r="Q265"/>
  <c r="Q264"/>
  <c r="Q259"/>
  <c r="Q257"/>
  <c r="Q256"/>
  <c r="Q255"/>
  <c r="Q250"/>
  <c r="Q245"/>
  <c r="Q239"/>
  <c r="Q238"/>
  <c r="Q233"/>
  <c r="Q232"/>
  <c r="Q231"/>
  <c r="Q230"/>
  <c r="Q227"/>
  <c r="Q226"/>
  <c r="Q225"/>
  <c r="Q224"/>
  <c r="Q218"/>
  <c r="Q216"/>
  <c r="Q214"/>
  <c r="Q210"/>
  <c r="Q209"/>
  <c r="Q208"/>
  <c r="Q207"/>
  <c r="Q205"/>
  <c r="Q204"/>
  <c r="Q176"/>
  <c r="Q175"/>
  <c r="Q172"/>
  <c r="Q169"/>
  <c r="Q168"/>
  <c r="Q167"/>
  <c r="Q164"/>
  <c r="Q162"/>
  <c r="Q161"/>
  <c r="Q160"/>
  <c r="Q159"/>
  <c r="Q153"/>
  <c r="Q152"/>
  <c r="Q151"/>
  <c r="Q149"/>
  <c r="Q148"/>
  <c r="Q147"/>
  <c r="Q141"/>
  <c r="Q140"/>
  <c r="Q139"/>
  <c r="Q138"/>
  <c r="Q134"/>
  <c r="Q131"/>
  <c r="Q128"/>
  <c r="Q120"/>
  <c r="Q118"/>
  <c r="Q112"/>
  <c r="Q111"/>
  <c r="Q110"/>
  <c r="Q109"/>
  <c r="Q108"/>
  <c r="Q107"/>
  <c r="Q106"/>
  <c r="Q105"/>
  <c r="Q102"/>
  <c r="Q101"/>
  <c r="Q100"/>
  <c r="Q99"/>
  <c r="Q98"/>
  <c r="Q97"/>
  <c r="Q96"/>
  <c r="Q90"/>
  <c r="Q89"/>
  <c r="Q85"/>
  <c r="Q83"/>
  <c r="Q82"/>
  <c r="Q80"/>
  <c r="Q79"/>
  <c r="Q77"/>
  <c r="Q72"/>
  <c r="Q67"/>
  <c r="Q66"/>
  <c r="Q65"/>
  <c r="Q63"/>
  <c r="Q61"/>
  <c r="Q59"/>
  <c r="Q57"/>
  <c r="Q52"/>
  <c r="Q51"/>
  <c r="Q50"/>
  <c r="Q49"/>
  <c r="Q48"/>
  <c r="Q32"/>
  <c r="Q30"/>
  <c r="Q28"/>
  <c r="Q26"/>
  <c r="Q25"/>
  <c r="Q24"/>
  <c r="Q20"/>
  <c r="Q16"/>
  <c r="Q14"/>
  <c r="Q13"/>
  <c r="Q12"/>
  <c r="Q11"/>
  <c r="Q10"/>
  <c r="Q9"/>
  <c r="Q5"/>
  <c r="Q4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30"/>
  <c r="P32"/>
  <c r="P33"/>
  <c r="P3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20"/>
  <c r="P121"/>
  <c r="P122"/>
  <c r="P123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8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4"/>
  <c r="P255"/>
  <c r="P256"/>
  <c r="P257"/>
  <c r="P259"/>
  <c r="P260"/>
  <c r="P261"/>
  <c r="P262"/>
  <c r="P263"/>
  <c r="P264"/>
  <c r="P265"/>
  <c r="P266"/>
  <c r="P267"/>
  <c r="P268"/>
  <c r="P269"/>
  <c r="P270"/>
  <c r="P271"/>
  <c r="P272"/>
  <c r="P273"/>
  <c r="P274"/>
  <c r="P276"/>
  <c r="P277"/>
  <c r="P278"/>
  <c r="P279"/>
  <c r="P280"/>
  <c r="P281"/>
  <c r="P282"/>
  <c r="P283"/>
  <c r="P284"/>
  <c r="P285"/>
  <c r="P288"/>
  <c r="P290"/>
  <c r="P291"/>
  <c r="P292"/>
  <c r="P293"/>
  <c r="P294"/>
  <c r="P295"/>
  <c r="P296"/>
  <c r="P297"/>
  <c r="P298"/>
  <c r="P299"/>
  <c r="P300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K5"/>
  <c r="L5" s="1"/>
  <c r="K6"/>
  <c r="L6" s="1"/>
  <c r="K7"/>
  <c r="L7" s="1"/>
  <c r="K8"/>
  <c r="L8" s="1"/>
  <c r="K9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17"/>
  <c r="L17" s="1"/>
  <c r="K18"/>
  <c r="L18" s="1"/>
  <c r="K19"/>
  <c r="L19" s="1"/>
  <c r="K20"/>
  <c r="L20" s="1"/>
  <c r="K21"/>
  <c r="L21" s="1"/>
  <c r="K22"/>
  <c r="L22" s="1"/>
  <c r="K23"/>
  <c r="L23" s="1"/>
  <c r="K24"/>
  <c r="L24" s="1"/>
  <c r="K25"/>
  <c r="L25" s="1"/>
  <c r="K26"/>
  <c r="L26" s="1"/>
  <c r="K27"/>
  <c r="L27" s="1"/>
  <c r="K28"/>
  <c r="L28" s="1"/>
  <c r="K30"/>
  <c r="L30" s="1"/>
  <c r="K32"/>
  <c r="L32" s="1"/>
  <c r="K33"/>
  <c r="L33" s="1"/>
  <c r="K34"/>
  <c r="L34" s="1"/>
  <c r="K36"/>
  <c r="K37"/>
  <c r="K38"/>
  <c r="K39"/>
  <c r="K41"/>
  <c r="K45"/>
  <c r="L45" s="1"/>
  <c r="K46"/>
  <c r="L46" s="1"/>
  <c r="K47"/>
  <c r="L47" s="1"/>
  <c r="K48"/>
  <c r="L48" s="1"/>
  <c r="K49"/>
  <c r="L49" s="1"/>
  <c r="K50"/>
  <c r="L50" s="1"/>
  <c r="K51"/>
  <c r="L51" s="1"/>
  <c r="K52"/>
  <c r="L52" s="1"/>
  <c r="K53"/>
  <c r="L53" s="1"/>
  <c r="K54"/>
  <c r="L54" s="1"/>
  <c r="K55"/>
  <c r="L55" s="1"/>
  <c r="K56"/>
  <c r="L56" s="1"/>
  <c r="K57"/>
  <c r="L57" s="1"/>
  <c r="K58"/>
  <c r="L58" s="1"/>
  <c r="K59"/>
  <c r="L59" s="1"/>
  <c r="K60"/>
  <c r="L60" s="1"/>
  <c r="K61"/>
  <c r="L61" s="1"/>
  <c r="K62"/>
  <c r="L62" s="1"/>
  <c r="K63"/>
  <c r="L63" s="1"/>
  <c r="K64"/>
  <c r="L64" s="1"/>
  <c r="K65"/>
  <c r="L65" s="1"/>
  <c r="K66"/>
  <c r="L66" s="1"/>
  <c r="K67"/>
  <c r="L67" s="1"/>
  <c r="K68"/>
  <c r="L68" s="1"/>
  <c r="K69"/>
  <c r="L69" s="1"/>
  <c r="K70"/>
  <c r="L70" s="1"/>
  <c r="K71"/>
  <c r="L71" s="1"/>
  <c r="K72"/>
  <c r="L72" s="1"/>
  <c r="K73"/>
  <c r="L73" s="1"/>
  <c r="K74"/>
  <c r="L74" s="1"/>
  <c r="K75"/>
  <c r="L75" s="1"/>
  <c r="K76"/>
  <c r="L76" s="1"/>
  <c r="K77"/>
  <c r="L77" s="1"/>
  <c r="K78"/>
  <c r="L78" s="1"/>
  <c r="K79"/>
  <c r="L79" s="1"/>
  <c r="K80"/>
  <c r="L80" s="1"/>
  <c r="K81"/>
  <c r="L81" s="1"/>
  <c r="K82"/>
  <c r="L82" s="1"/>
  <c r="K83"/>
  <c r="L83" s="1"/>
  <c r="K84"/>
  <c r="L84" s="1"/>
  <c r="K85"/>
  <c r="L85" s="1"/>
  <c r="K86"/>
  <c r="L86" s="1"/>
  <c r="K87"/>
  <c r="L87" s="1"/>
  <c r="K88"/>
  <c r="L88" s="1"/>
  <c r="K89"/>
  <c r="L89" s="1"/>
  <c r="K90"/>
  <c r="L90" s="1"/>
  <c r="K91"/>
  <c r="L91" s="1"/>
  <c r="K92"/>
  <c r="L92" s="1"/>
  <c r="K93"/>
  <c r="L93" s="1"/>
  <c r="K94"/>
  <c r="L94" s="1"/>
  <c r="K95"/>
  <c r="L95" s="1"/>
  <c r="K96"/>
  <c r="L96" s="1"/>
  <c r="K97"/>
  <c r="L97" s="1"/>
  <c r="K98"/>
  <c r="L98" s="1"/>
  <c r="K99"/>
  <c r="L99" s="1"/>
  <c r="K100"/>
  <c r="L100" s="1"/>
  <c r="K101"/>
  <c r="L101" s="1"/>
  <c r="K102"/>
  <c r="L102" s="1"/>
  <c r="K103"/>
  <c r="L103" s="1"/>
  <c r="K104"/>
  <c r="L104" s="1"/>
  <c r="K105"/>
  <c r="L105" s="1"/>
  <c r="K106"/>
  <c r="L106" s="1"/>
  <c r="K107"/>
  <c r="L107" s="1"/>
  <c r="K108"/>
  <c r="L108" s="1"/>
  <c r="K109"/>
  <c r="L109" s="1"/>
  <c r="K110"/>
  <c r="L110" s="1"/>
  <c r="K112"/>
  <c r="L112" s="1"/>
  <c r="K113"/>
  <c r="L113" s="1"/>
  <c r="K114"/>
  <c r="L114" s="1"/>
  <c r="K115"/>
  <c r="L115" s="1"/>
  <c r="K116"/>
  <c r="L116" s="1"/>
  <c r="K117"/>
  <c r="L117" s="1"/>
  <c r="K118"/>
  <c r="L118" s="1"/>
  <c r="K120"/>
  <c r="L120" s="1"/>
  <c r="K121"/>
  <c r="L121" s="1"/>
  <c r="K122"/>
  <c r="L122" s="1"/>
  <c r="K123"/>
  <c r="L123" s="1"/>
  <c r="K126"/>
  <c r="L126" s="1"/>
  <c r="K127"/>
  <c r="L127" s="1"/>
  <c r="K128"/>
  <c r="L128" s="1"/>
  <c r="K129"/>
  <c r="L129" s="1"/>
  <c r="K130"/>
  <c r="L130" s="1"/>
  <c r="K131"/>
  <c r="L131" s="1"/>
  <c r="K132"/>
  <c r="L132" s="1"/>
  <c r="K133"/>
  <c r="L133" s="1"/>
  <c r="K134"/>
  <c r="L134" s="1"/>
  <c r="K135"/>
  <c r="L135" s="1"/>
  <c r="K136"/>
  <c r="L136" s="1"/>
  <c r="K137"/>
  <c r="L137" s="1"/>
  <c r="K138"/>
  <c r="L138" s="1"/>
  <c r="K139"/>
  <c r="L139" s="1"/>
  <c r="K140"/>
  <c r="L140" s="1"/>
  <c r="K141"/>
  <c r="L141" s="1"/>
  <c r="K142"/>
  <c r="L142" s="1"/>
  <c r="K143"/>
  <c r="L143" s="1"/>
  <c r="K144"/>
  <c r="L144" s="1"/>
  <c r="K145"/>
  <c r="L145" s="1"/>
  <c r="K146"/>
  <c r="L146" s="1"/>
  <c r="K147"/>
  <c r="L147" s="1"/>
  <c r="K148"/>
  <c r="L148" s="1"/>
  <c r="K149"/>
  <c r="L149" s="1"/>
  <c r="K150"/>
  <c r="L150" s="1"/>
  <c r="K151"/>
  <c r="L151" s="1"/>
  <c r="K152"/>
  <c r="L152" s="1"/>
  <c r="K153"/>
  <c r="L153" s="1"/>
  <c r="K154"/>
  <c r="L154" s="1"/>
  <c r="K155"/>
  <c r="L155" s="1"/>
  <c r="K156"/>
  <c r="L156" s="1"/>
  <c r="K157"/>
  <c r="L157" s="1"/>
  <c r="K158"/>
  <c r="L158" s="1"/>
  <c r="K159"/>
  <c r="L159" s="1"/>
  <c r="K160"/>
  <c r="L160" s="1"/>
  <c r="K161"/>
  <c r="L161" s="1"/>
  <c r="K162"/>
  <c r="L162" s="1"/>
  <c r="K163"/>
  <c r="L163" s="1"/>
  <c r="K164"/>
  <c r="L164" s="1"/>
  <c r="K165"/>
  <c r="L165" s="1"/>
  <c r="K166"/>
  <c r="L166" s="1"/>
  <c r="K167"/>
  <c r="L167" s="1"/>
  <c r="K168"/>
  <c r="L168" s="1"/>
  <c r="K169"/>
  <c r="L169" s="1"/>
  <c r="K170"/>
  <c r="L170" s="1"/>
  <c r="K171"/>
  <c r="L171" s="1"/>
  <c r="K172"/>
  <c r="L172" s="1"/>
  <c r="K173"/>
  <c r="L173" s="1"/>
  <c r="K174"/>
  <c r="L174" s="1"/>
  <c r="K176"/>
  <c r="L176" s="1"/>
  <c r="K178"/>
  <c r="L178" s="1"/>
  <c r="K179"/>
  <c r="L179" s="1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L201" s="1"/>
  <c r="K202"/>
  <c r="L202" s="1"/>
  <c r="K203"/>
  <c r="L203" s="1"/>
  <c r="K204"/>
  <c r="L204" s="1"/>
  <c r="K205"/>
  <c r="L205" s="1"/>
  <c r="K206"/>
  <c r="L206" s="1"/>
  <c r="K207"/>
  <c r="L207" s="1"/>
  <c r="K208"/>
  <c r="L208" s="1"/>
  <c r="K209"/>
  <c r="L209" s="1"/>
  <c r="K210"/>
  <c r="L210" s="1"/>
  <c r="K211"/>
  <c r="L211" s="1"/>
  <c r="K212"/>
  <c r="L212" s="1"/>
  <c r="K213"/>
  <c r="L213" s="1"/>
  <c r="K214"/>
  <c r="L214" s="1"/>
  <c r="K215"/>
  <c r="L215" s="1"/>
  <c r="K216"/>
  <c r="L216" s="1"/>
  <c r="K217"/>
  <c r="L217" s="1"/>
  <c r="K218"/>
  <c r="L218" s="1"/>
  <c r="K219"/>
  <c r="L219" s="1"/>
  <c r="K220"/>
  <c r="L220" s="1"/>
  <c r="K221"/>
  <c r="L221" s="1"/>
  <c r="K222"/>
  <c r="L222" s="1"/>
  <c r="K223"/>
  <c r="L223" s="1"/>
  <c r="K224"/>
  <c r="L224" s="1"/>
  <c r="K225"/>
  <c r="L225" s="1"/>
  <c r="K226"/>
  <c r="L226" s="1"/>
  <c r="K227"/>
  <c r="L227" s="1"/>
  <c r="K228"/>
  <c r="L228" s="1"/>
  <c r="K229"/>
  <c r="L229" s="1"/>
  <c r="K231"/>
  <c r="L231" s="1"/>
  <c r="K232"/>
  <c r="L232" s="1"/>
  <c r="K233"/>
  <c r="L233" s="1"/>
  <c r="K234"/>
  <c r="L234" s="1"/>
  <c r="K235"/>
  <c r="L235" s="1"/>
  <c r="K236"/>
  <c r="L236" s="1"/>
  <c r="K237"/>
  <c r="L237" s="1"/>
  <c r="K238"/>
  <c r="L238" s="1"/>
  <c r="K239"/>
  <c r="L239" s="1"/>
  <c r="K240"/>
  <c r="L240" s="1"/>
  <c r="K241"/>
  <c r="L241" s="1"/>
  <c r="K242"/>
  <c r="L242" s="1"/>
  <c r="K243"/>
  <c r="L243" s="1"/>
  <c r="K244"/>
  <c r="L244" s="1"/>
  <c r="K245"/>
  <c r="L245" s="1"/>
  <c r="K246"/>
  <c r="L246" s="1"/>
  <c r="K247"/>
  <c r="L247" s="1"/>
  <c r="K248"/>
  <c r="L248" s="1"/>
  <c r="K249"/>
  <c r="L249" s="1"/>
  <c r="K250"/>
  <c r="L250" s="1"/>
  <c r="K251"/>
  <c r="L251" s="1"/>
  <c r="K253"/>
  <c r="L253" s="1"/>
  <c r="K254"/>
  <c r="L254" s="1"/>
  <c r="K255"/>
  <c r="L255" s="1"/>
  <c r="K256"/>
  <c r="L256" s="1"/>
  <c r="K257"/>
  <c r="L257" s="1"/>
  <c r="K258"/>
  <c r="L258" s="1"/>
  <c r="K259"/>
  <c r="L259" s="1"/>
  <c r="K260"/>
  <c r="L260" s="1"/>
  <c r="K261"/>
  <c r="L261" s="1"/>
  <c r="K262"/>
  <c r="L262" s="1"/>
  <c r="K263"/>
  <c r="L263" s="1"/>
  <c r="K264"/>
  <c r="L264" s="1"/>
  <c r="K265"/>
  <c r="L265" s="1"/>
  <c r="K266"/>
  <c r="L266" s="1"/>
  <c r="K267"/>
  <c r="L267" s="1"/>
  <c r="K268"/>
  <c r="L268" s="1"/>
  <c r="K269"/>
  <c r="L269" s="1"/>
  <c r="K270"/>
  <c r="L270" s="1"/>
  <c r="K271"/>
  <c r="L271" s="1"/>
  <c r="K272"/>
  <c r="L272" s="1"/>
  <c r="K273"/>
  <c r="L273" s="1"/>
  <c r="K274"/>
  <c r="L274" s="1"/>
  <c r="K276"/>
  <c r="L276" s="1"/>
  <c r="K277"/>
  <c r="L277" s="1"/>
  <c r="K278"/>
  <c r="L278" s="1"/>
  <c r="K281"/>
  <c r="L281" s="1"/>
  <c r="K282"/>
  <c r="L282" s="1"/>
  <c r="K283"/>
  <c r="L283" s="1"/>
  <c r="K284"/>
  <c r="L284" s="1"/>
  <c r="K285"/>
  <c r="L285" s="1"/>
  <c r="K288"/>
  <c r="L288" s="1"/>
  <c r="K289"/>
  <c r="L289" s="1"/>
  <c r="K290"/>
  <c r="L290" s="1"/>
  <c r="K291"/>
  <c r="L291" s="1"/>
  <c r="K292"/>
  <c r="L292" s="1"/>
  <c r="K293"/>
  <c r="L293" s="1"/>
  <c r="K294"/>
  <c r="L294" s="1"/>
  <c r="K295"/>
  <c r="L295" s="1"/>
  <c r="K296"/>
  <c r="L296" s="1"/>
  <c r="K297"/>
  <c r="L297" s="1"/>
  <c r="K298"/>
  <c r="L298" s="1"/>
  <c r="K299"/>
  <c r="L299" s="1"/>
  <c r="K302"/>
  <c r="L302" s="1"/>
  <c r="K303"/>
  <c r="L303" s="1"/>
  <c r="K304"/>
  <c r="L304" s="1"/>
  <c r="K305"/>
  <c r="L305" s="1"/>
  <c r="K306"/>
  <c r="L306" s="1"/>
  <c r="K307"/>
  <c r="L307" s="1"/>
  <c r="K308"/>
  <c r="L308" s="1"/>
  <c r="K309"/>
  <c r="L309" s="1"/>
  <c r="K310"/>
  <c r="L310" s="1"/>
  <c r="K311"/>
  <c r="L311" s="1"/>
  <c r="K312"/>
  <c r="L312" s="1"/>
  <c r="K313"/>
  <c r="L313" s="1"/>
  <c r="K314"/>
  <c r="L314" s="1"/>
  <c r="T314" s="1"/>
  <c r="K315"/>
  <c r="L315" s="1"/>
  <c r="K316"/>
  <c r="L316" s="1"/>
  <c r="K317"/>
  <c r="L317" s="1"/>
  <c r="K318"/>
  <c r="L318" s="1"/>
  <c r="K319"/>
  <c r="L319" s="1"/>
  <c r="K320"/>
  <c r="L320" s="1"/>
  <c r="K321"/>
  <c r="L321" s="1"/>
  <c r="K322"/>
  <c r="L322" s="1"/>
  <c r="K323"/>
  <c r="L323" s="1"/>
  <c r="K325"/>
  <c r="L325" s="1"/>
  <c r="K326"/>
  <c r="L326" s="1"/>
  <c r="K327"/>
  <c r="L327" s="1"/>
  <c r="K328"/>
  <c r="L328" s="1"/>
  <c r="K329"/>
  <c r="L329" s="1"/>
  <c r="K330"/>
  <c r="L330" s="1"/>
  <c r="K331"/>
  <c r="L331" s="1"/>
  <c r="K332"/>
  <c r="L332" s="1"/>
  <c r="K333"/>
  <c r="L333" s="1"/>
  <c r="K334"/>
  <c r="L334" s="1"/>
  <c r="K335"/>
  <c r="L335" s="1"/>
  <c r="K336"/>
  <c r="L336" s="1"/>
  <c r="K337"/>
  <c r="L337" s="1"/>
  <c r="K338"/>
  <c r="L338" s="1"/>
  <c r="K339"/>
  <c r="L339" s="1"/>
  <c r="K340"/>
  <c r="L340" s="1"/>
  <c r="K341"/>
  <c r="L341" s="1"/>
  <c r="K342"/>
  <c r="L342" s="1"/>
  <c r="K343"/>
  <c r="L343" s="1"/>
  <c r="K344"/>
  <c r="L344" s="1"/>
  <c r="K345"/>
  <c r="L345" s="1"/>
  <c r="K346"/>
  <c r="L346" s="1"/>
  <c r="K347"/>
  <c r="L347" s="1"/>
  <c r="K348"/>
  <c r="L348" s="1"/>
  <c r="K349"/>
  <c r="L349" s="1"/>
  <c r="K350"/>
  <c r="L350" s="1"/>
  <c r="K351"/>
  <c r="L351" s="1"/>
  <c r="K352"/>
  <c r="L352" s="1"/>
  <c r="K4"/>
  <c r="L4" s="1"/>
  <c r="M217"/>
  <c r="M45"/>
  <c r="M27"/>
  <c r="R352"/>
  <c r="S352" s="1"/>
  <c r="U352" s="1"/>
  <c r="R4"/>
  <c r="S4" s="1"/>
  <c r="U4" s="1"/>
  <c r="R5"/>
  <c r="S5" s="1"/>
  <c r="U5" s="1"/>
  <c r="R6"/>
  <c r="S6" s="1"/>
  <c r="U6" s="1"/>
  <c r="R7"/>
  <c r="S7" s="1"/>
  <c r="U7" s="1"/>
  <c r="R8"/>
  <c r="S8" s="1"/>
  <c r="U8" s="1"/>
  <c r="R9"/>
  <c r="S9" s="1"/>
  <c r="U9" s="1"/>
  <c r="R10"/>
  <c r="S10" s="1"/>
  <c r="U10" s="1"/>
  <c r="R11"/>
  <c r="S11" s="1"/>
  <c r="U11" s="1"/>
  <c r="R12"/>
  <c r="S12" s="1"/>
  <c r="U12" s="1"/>
  <c r="R13"/>
  <c r="S13" s="1"/>
  <c r="U13" s="1"/>
  <c r="R14"/>
  <c r="S14" s="1"/>
  <c r="U14" s="1"/>
  <c r="R15"/>
  <c r="S15" s="1"/>
  <c r="U15" s="1"/>
  <c r="R16"/>
  <c r="S16" s="1"/>
  <c r="U16" s="1"/>
  <c r="R17"/>
  <c r="S17" s="1"/>
  <c r="U17" s="1"/>
  <c r="R18"/>
  <c r="S18" s="1"/>
  <c r="U18" s="1"/>
  <c r="R19"/>
  <c r="S19" s="1"/>
  <c r="U19" s="1"/>
  <c r="R20"/>
  <c r="S20" s="1"/>
  <c r="U20" s="1"/>
  <c r="R21"/>
  <c r="S21" s="1"/>
  <c r="U21" s="1"/>
  <c r="R22"/>
  <c r="S22" s="1"/>
  <c r="U22" s="1"/>
  <c r="R23"/>
  <c r="S23" s="1"/>
  <c r="U23" s="1"/>
  <c r="R24"/>
  <c r="S24" s="1"/>
  <c r="U24" s="1"/>
  <c r="R25"/>
  <c r="S25" s="1"/>
  <c r="U25" s="1"/>
  <c r="R26"/>
  <c r="S26" s="1"/>
  <c r="U26" s="1"/>
  <c r="R27"/>
  <c r="S27" s="1"/>
  <c r="U27" s="1"/>
  <c r="R28"/>
  <c r="S28" s="1"/>
  <c r="U28" s="1"/>
  <c r="R30"/>
  <c r="S30" s="1"/>
  <c r="U30" s="1"/>
  <c r="R32"/>
  <c r="S32" s="1"/>
  <c r="U32" s="1"/>
  <c r="R33"/>
  <c r="S33" s="1"/>
  <c r="U33" s="1"/>
  <c r="R34"/>
  <c r="S34" s="1"/>
  <c r="U34" s="1"/>
  <c r="R35"/>
  <c r="S35" s="1"/>
  <c r="R36"/>
  <c r="R37"/>
  <c r="R38"/>
  <c r="R39"/>
  <c r="R40"/>
  <c r="S40" s="1"/>
  <c r="R41"/>
  <c r="R45"/>
  <c r="S45" s="1"/>
  <c r="U45" s="1"/>
  <c r="R46"/>
  <c r="S46" s="1"/>
  <c r="U46" s="1"/>
  <c r="R47"/>
  <c r="S47" s="1"/>
  <c r="U47" s="1"/>
  <c r="R48"/>
  <c r="S48" s="1"/>
  <c r="U48" s="1"/>
  <c r="R49"/>
  <c r="S49" s="1"/>
  <c r="U49" s="1"/>
  <c r="R50"/>
  <c r="S50" s="1"/>
  <c r="U50" s="1"/>
  <c r="R51"/>
  <c r="S51" s="1"/>
  <c r="U51" s="1"/>
  <c r="R52"/>
  <c r="S52" s="1"/>
  <c r="U52" s="1"/>
  <c r="R53"/>
  <c r="S53" s="1"/>
  <c r="U53" s="1"/>
  <c r="R54"/>
  <c r="S54" s="1"/>
  <c r="U54" s="1"/>
  <c r="R55"/>
  <c r="S55" s="1"/>
  <c r="U55" s="1"/>
  <c r="R56"/>
  <c r="S56" s="1"/>
  <c r="U56" s="1"/>
  <c r="R57"/>
  <c r="S57" s="1"/>
  <c r="U57" s="1"/>
  <c r="R58"/>
  <c r="S58" s="1"/>
  <c r="U58" s="1"/>
  <c r="R59"/>
  <c r="S59" s="1"/>
  <c r="U59" s="1"/>
  <c r="R60"/>
  <c r="S60" s="1"/>
  <c r="U60" s="1"/>
  <c r="R61"/>
  <c r="S61" s="1"/>
  <c r="U61" s="1"/>
  <c r="R62"/>
  <c r="S62" s="1"/>
  <c r="U62" s="1"/>
  <c r="R63"/>
  <c r="S63" s="1"/>
  <c r="U63" s="1"/>
  <c r="R64"/>
  <c r="S64" s="1"/>
  <c r="U64" s="1"/>
  <c r="R65"/>
  <c r="S65" s="1"/>
  <c r="U65" s="1"/>
  <c r="R66"/>
  <c r="S66" s="1"/>
  <c r="U66" s="1"/>
  <c r="R67"/>
  <c r="S67" s="1"/>
  <c r="U67" s="1"/>
  <c r="R68"/>
  <c r="S68" s="1"/>
  <c r="U68" s="1"/>
  <c r="R69"/>
  <c r="S69" s="1"/>
  <c r="U69" s="1"/>
  <c r="R70"/>
  <c r="S70" s="1"/>
  <c r="U70" s="1"/>
  <c r="R71"/>
  <c r="S71" s="1"/>
  <c r="U71" s="1"/>
  <c r="R72"/>
  <c r="S72" s="1"/>
  <c r="U72" s="1"/>
  <c r="R73"/>
  <c r="S73" s="1"/>
  <c r="U73" s="1"/>
  <c r="R74"/>
  <c r="S74" s="1"/>
  <c r="U74" s="1"/>
  <c r="R75"/>
  <c r="S75" s="1"/>
  <c r="U75" s="1"/>
  <c r="R76"/>
  <c r="S76" s="1"/>
  <c r="U76" s="1"/>
  <c r="R77"/>
  <c r="S77" s="1"/>
  <c r="U77" s="1"/>
  <c r="R78"/>
  <c r="S78" s="1"/>
  <c r="U78" s="1"/>
  <c r="R79"/>
  <c r="S79" s="1"/>
  <c r="U79" s="1"/>
  <c r="R80"/>
  <c r="S80" s="1"/>
  <c r="U80" s="1"/>
  <c r="R81"/>
  <c r="S81" s="1"/>
  <c r="U81" s="1"/>
  <c r="R82"/>
  <c r="S82" s="1"/>
  <c r="U82" s="1"/>
  <c r="R83"/>
  <c r="S83" s="1"/>
  <c r="U83" s="1"/>
  <c r="R84"/>
  <c r="S84" s="1"/>
  <c r="U84" s="1"/>
  <c r="R85"/>
  <c r="S85" s="1"/>
  <c r="U85" s="1"/>
  <c r="R86"/>
  <c r="S86" s="1"/>
  <c r="U86" s="1"/>
  <c r="R87"/>
  <c r="S87" s="1"/>
  <c r="U87" s="1"/>
  <c r="R88"/>
  <c r="S88" s="1"/>
  <c r="U88" s="1"/>
  <c r="R89"/>
  <c r="S89" s="1"/>
  <c r="U89" s="1"/>
  <c r="R90"/>
  <c r="S90" s="1"/>
  <c r="U90" s="1"/>
  <c r="R91"/>
  <c r="S91" s="1"/>
  <c r="U91" s="1"/>
  <c r="R92"/>
  <c r="S92" s="1"/>
  <c r="U92" s="1"/>
  <c r="R93"/>
  <c r="S93" s="1"/>
  <c r="U93" s="1"/>
  <c r="R94"/>
  <c r="S94" s="1"/>
  <c r="U94" s="1"/>
  <c r="R95"/>
  <c r="S95" s="1"/>
  <c r="U95" s="1"/>
  <c r="R96"/>
  <c r="S96" s="1"/>
  <c r="U96" s="1"/>
  <c r="R97"/>
  <c r="S97" s="1"/>
  <c r="U97" s="1"/>
  <c r="R98"/>
  <c r="S98" s="1"/>
  <c r="U98" s="1"/>
  <c r="R99"/>
  <c r="S99" s="1"/>
  <c r="U99" s="1"/>
  <c r="R100"/>
  <c r="S100" s="1"/>
  <c r="U100" s="1"/>
  <c r="R101"/>
  <c r="S101" s="1"/>
  <c r="U101" s="1"/>
  <c r="R102"/>
  <c r="S102" s="1"/>
  <c r="U102" s="1"/>
  <c r="R103"/>
  <c r="S103" s="1"/>
  <c r="U103" s="1"/>
  <c r="R104"/>
  <c r="S104" s="1"/>
  <c r="U104" s="1"/>
  <c r="R105"/>
  <c r="S105" s="1"/>
  <c r="U105" s="1"/>
  <c r="R106"/>
  <c r="S106" s="1"/>
  <c r="U106" s="1"/>
  <c r="R107"/>
  <c r="S107" s="1"/>
  <c r="U107" s="1"/>
  <c r="R108"/>
  <c r="S108" s="1"/>
  <c r="U108" s="1"/>
  <c r="R109"/>
  <c r="S109" s="1"/>
  <c r="U109" s="1"/>
  <c r="R110"/>
  <c r="S110" s="1"/>
  <c r="U110" s="1"/>
  <c r="R111"/>
  <c r="S111" s="1"/>
  <c r="R112"/>
  <c r="S112" s="1"/>
  <c r="U112" s="1"/>
  <c r="R113"/>
  <c r="S113" s="1"/>
  <c r="U113" s="1"/>
  <c r="R114"/>
  <c r="S114" s="1"/>
  <c r="U114" s="1"/>
  <c r="R115"/>
  <c r="S115" s="1"/>
  <c r="U115" s="1"/>
  <c r="R116"/>
  <c r="S116" s="1"/>
  <c r="U116" s="1"/>
  <c r="R117"/>
  <c r="S117" s="1"/>
  <c r="U117" s="1"/>
  <c r="R118"/>
  <c r="S118" s="1"/>
  <c r="U118" s="1"/>
  <c r="R120"/>
  <c r="S120" s="1"/>
  <c r="U120" s="1"/>
  <c r="R121"/>
  <c r="S121" s="1"/>
  <c r="U121" s="1"/>
  <c r="R122"/>
  <c r="S122" s="1"/>
  <c r="U122" s="1"/>
  <c r="R123"/>
  <c r="S123" s="1"/>
  <c r="U123" s="1"/>
  <c r="R126"/>
  <c r="S126" s="1"/>
  <c r="U126" s="1"/>
  <c r="R127"/>
  <c r="S127" s="1"/>
  <c r="U127" s="1"/>
  <c r="R128"/>
  <c r="S128" s="1"/>
  <c r="U128" s="1"/>
  <c r="R129"/>
  <c r="S129" s="1"/>
  <c r="U129" s="1"/>
  <c r="R130"/>
  <c r="S130" s="1"/>
  <c r="U130" s="1"/>
  <c r="R131"/>
  <c r="S131" s="1"/>
  <c r="U131" s="1"/>
  <c r="R132"/>
  <c r="S132" s="1"/>
  <c r="U132" s="1"/>
  <c r="R133"/>
  <c r="S133" s="1"/>
  <c r="U133" s="1"/>
  <c r="R134"/>
  <c r="S134" s="1"/>
  <c r="U134" s="1"/>
  <c r="R135"/>
  <c r="S135" s="1"/>
  <c r="U135" s="1"/>
  <c r="R136"/>
  <c r="S136" s="1"/>
  <c r="U136" s="1"/>
  <c r="R137"/>
  <c r="S137" s="1"/>
  <c r="U137" s="1"/>
  <c r="R138"/>
  <c r="S138" s="1"/>
  <c r="U138" s="1"/>
  <c r="R139"/>
  <c r="S139" s="1"/>
  <c r="U139" s="1"/>
  <c r="R140"/>
  <c r="S140" s="1"/>
  <c r="U140" s="1"/>
  <c r="R141"/>
  <c r="S141" s="1"/>
  <c r="U141" s="1"/>
  <c r="R142"/>
  <c r="S142" s="1"/>
  <c r="U142" s="1"/>
  <c r="R143"/>
  <c r="S143" s="1"/>
  <c r="U143" s="1"/>
  <c r="R144"/>
  <c r="S144" s="1"/>
  <c r="U144" s="1"/>
  <c r="R145"/>
  <c r="S145" s="1"/>
  <c r="U145" s="1"/>
  <c r="R146"/>
  <c r="S146" s="1"/>
  <c r="U146" s="1"/>
  <c r="R147"/>
  <c r="S147" s="1"/>
  <c r="U147" s="1"/>
  <c r="R148"/>
  <c r="S148" s="1"/>
  <c r="U148" s="1"/>
  <c r="R149"/>
  <c r="S149" s="1"/>
  <c r="U149" s="1"/>
  <c r="R150"/>
  <c r="S150" s="1"/>
  <c r="U150" s="1"/>
  <c r="R151"/>
  <c r="S151" s="1"/>
  <c r="U151" s="1"/>
  <c r="R152"/>
  <c r="S152" s="1"/>
  <c r="U152" s="1"/>
  <c r="R153"/>
  <c r="S153" s="1"/>
  <c r="U153" s="1"/>
  <c r="R154"/>
  <c r="S154" s="1"/>
  <c r="U154" s="1"/>
  <c r="R155"/>
  <c r="S155" s="1"/>
  <c r="U155" s="1"/>
  <c r="R156"/>
  <c r="S156" s="1"/>
  <c r="U156" s="1"/>
  <c r="R157"/>
  <c r="S157" s="1"/>
  <c r="U157" s="1"/>
  <c r="R158"/>
  <c r="S158" s="1"/>
  <c r="U158" s="1"/>
  <c r="R159"/>
  <c r="S159" s="1"/>
  <c r="U159" s="1"/>
  <c r="R160"/>
  <c r="S160" s="1"/>
  <c r="U160" s="1"/>
  <c r="R161"/>
  <c r="S161" s="1"/>
  <c r="U161" s="1"/>
  <c r="R162"/>
  <c r="S162" s="1"/>
  <c r="U162" s="1"/>
  <c r="R163"/>
  <c r="S163" s="1"/>
  <c r="U163" s="1"/>
  <c r="R164"/>
  <c r="S164" s="1"/>
  <c r="U164" s="1"/>
  <c r="R165"/>
  <c r="S165" s="1"/>
  <c r="U165" s="1"/>
  <c r="R166"/>
  <c r="S166" s="1"/>
  <c r="U166" s="1"/>
  <c r="R167"/>
  <c r="S167" s="1"/>
  <c r="U167" s="1"/>
  <c r="R168"/>
  <c r="S168" s="1"/>
  <c r="U168" s="1"/>
  <c r="R169"/>
  <c r="S169" s="1"/>
  <c r="U169" s="1"/>
  <c r="R170"/>
  <c r="S170" s="1"/>
  <c r="U170" s="1"/>
  <c r="R171"/>
  <c r="S171" s="1"/>
  <c r="U171" s="1"/>
  <c r="R172"/>
  <c r="S172" s="1"/>
  <c r="U172" s="1"/>
  <c r="R173"/>
  <c r="S173" s="1"/>
  <c r="U173" s="1"/>
  <c r="R174"/>
  <c r="S174" s="1"/>
  <c r="U174" s="1"/>
  <c r="R175"/>
  <c r="S175" s="1"/>
  <c r="R176"/>
  <c r="S176" s="1"/>
  <c r="U176" s="1"/>
  <c r="R178"/>
  <c r="S178" s="1"/>
  <c r="U178" s="1"/>
  <c r="R179"/>
  <c r="S179" s="1"/>
  <c r="R181"/>
  <c r="S181" s="1"/>
  <c r="R182"/>
  <c r="S182" s="1"/>
  <c r="R183"/>
  <c r="S183" s="1"/>
  <c r="R184"/>
  <c r="S184" s="1"/>
  <c r="R185"/>
  <c r="S185" s="1"/>
  <c r="R186"/>
  <c r="S186" s="1"/>
  <c r="R187"/>
  <c r="S187" s="1"/>
  <c r="R188"/>
  <c r="S188" s="1"/>
  <c r="R189"/>
  <c r="S189" s="1"/>
  <c r="R190"/>
  <c r="S190" s="1"/>
  <c r="R191"/>
  <c r="S191" s="1"/>
  <c r="R192"/>
  <c r="S192" s="1"/>
  <c r="R193"/>
  <c r="S193" s="1"/>
  <c r="R194"/>
  <c r="S194" s="1"/>
  <c r="R201"/>
  <c r="S201" s="1"/>
  <c r="R202"/>
  <c r="S202" s="1"/>
  <c r="U202" s="1"/>
  <c r="R203"/>
  <c r="S203" s="1"/>
  <c r="U203" s="1"/>
  <c r="R204"/>
  <c r="S204" s="1"/>
  <c r="U204" s="1"/>
  <c r="R205"/>
  <c r="S205" s="1"/>
  <c r="U205" s="1"/>
  <c r="R206"/>
  <c r="S206" s="1"/>
  <c r="U206" s="1"/>
  <c r="R207"/>
  <c r="S207" s="1"/>
  <c r="U207" s="1"/>
  <c r="R208"/>
  <c r="S208" s="1"/>
  <c r="U208" s="1"/>
  <c r="R209"/>
  <c r="S209" s="1"/>
  <c r="U209" s="1"/>
  <c r="R210"/>
  <c r="S210" s="1"/>
  <c r="U210" s="1"/>
  <c r="R211"/>
  <c r="S211" s="1"/>
  <c r="U211" s="1"/>
  <c r="R212"/>
  <c r="S212" s="1"/>
  <c r="U212" s="1"/>
  <c r="R213"/>
  <c r="S213" s="1"/>
  <c r="U213" s="1"/>
  <c r="R214"/>
  <c r="S214" s="1"/>
  <c r="U214" s="1"/>
  <c r="R215"/>
  <c r="S215" s="1"/>
  <c r="U215" s="1"/>
  <c r="R216"/>
  <c r="S216" s="1"/>
  <c r="U216" s="1"/>
  <c r="R217"/>
  <c r="S217" s="1"/>
  <c r="U217" s="1"/>
  <c r="R218"/>
  <c r="S218" s="1"/>
  <c r="U218" s="1"/>
  <c r="R219"/>
  <c r="S219" s="1"/>
  <c r="U219" s="1"/>
  <c r="R220"/>
  <c r="S220" s="1"/>
  <c r="U220" s="1"/>
  <c r="R221"/>
  <c r="S221" s="1"/>
  <c r="U221" s="1"/>
  <c r="R222"/>
  <c r="S222" s="1"/>
  <c r="U222" s="1"/>
  <c r="R223"/>
  <c r="S223" s="1"/>
  <c r="U223" s="1"/>
  <c r="R224"/>
  <c r="S224" s="1"/>
  <c r="U224" s="1"/>
  <c r="R225"/>
  <c r="S225" s="1"/>
  <c r="U225" s="1"/>
  <c r="R226"/>
  <c r="S226" s="1"/>
  <c r="U226" s="1"/>
  <c r="R227"/>
  <c r="S227" s="1"/>
  <c r="U227" s="1"/>
  <c r="R228"/>
  <c r="S228" s="1"/>
  <c r="U228" s="1"/>
  <c r="R229"/>
  <c r="S229" s="1"/>
  <c r="U229" s="1"/>
  <c r="R230"/>
  <c r="S230" s="1"/>
  <c r="R231"/>
  <c r="S231" s="1"/>
  <c r="U231" s="1"/>
  <c r="R232"/>
  <c r="S232" s="1"/>
  <c r="U232" s="1"/>
  <c r="R233"/>
  <c r="S233" s="1"/>
  <c r="U233" s="1"/>
  <c r="R234"/>
  <c r="S234" s="1"/>
  <c r="U234" s="1"/>
  <c r="R235"/>
  <c r="S235" s="1"/>
  <c r="U235" s="1"/>
  <c r="R236"/>
  <c r="S236" s="1"/>
  <c r="U236" s="1"/>
  <c r="R237"/>
  <c r="S237" s="1"/>
  <c r="U237" s="1"/>
  <c r="R238"/>
  <c r="S238" s="1"/>
  <c r="U238" s="1"/>
  <c r="R239"/>
  <c r="S239" s="1"/>
  <c r="U239" s="1"/>
  <c r="R240"/>
  <c r="S240" s="1"/>
  <c r="U240" s="1"/>
  <c r="R241"/>
  <c r="S241" s="1"/>
  <c r="U241" s="1"/>
  <c r="R242"/>
  <c r="S242" s="1"/>
  <c r="U242" s="1"/>
  <c r="R243"/>
  <c r="S243" s="1"/>
  <c r="U243" s="1"/>
  <c r="R244"/>
  <c r="S244" s="1"/>
  <c r="U244" s="1"/>
  <c r="R245"/>
  <c r="S245" s="1"/>
  <c r="U245" s="1"/>
  <c r="R246"/>
  <c r="S246" s="1"/>
  <c r="U246" s="1"/>
  <c r="R247"/>
  <c r="S247" s="1"/>
  <c r="U247" s="1"/>
  <c r="R248"/>
  <c r="S248" s="1"/>
  <c r="U248" s="1"/>
  <c r="R249"/>
  <c r="S249" s="1"/>
  <c r="U249" s="1"/>
  <c r="R250"/>
  <c r="S250" s="1"/>
  <c r="U250" s="1"/>
  <c r="R251"/>
  <c r="S251" s="1"/>
  <c r="U251" s="1"/>
  <c r="U253"/>
  <c r="R254"/>
  <c r="S254" s="1"/>
  <c r="U254" s="1"/>
  <c r="R255"/>
  <c r="S255" s="1"/>
  <c r="U255" s="1"/>
  <c r="R256"/>
  <c r="S256" s="1"/>
  <c r="U256" s="1"/>
  <c r="R257"/>
  <c r="S257" s="1"/>
  <c r="U257" s="1"/>
  <c r="R259"/>
  <c r="S259" s="1"/>
  <c r="U259" s="1"/>
  <c r="R260"/>
  <c r="S260" s="1"/>
  <c r="U260" s="1"/>
  <c r="R261"/>
  <c r="S261" s="1"/>
  <c r="U261" s="1"/>
  <c r="R262"/>
  <c r="S262" s="1"/>
  <c r="U262" s="1"/>
  <c r="R263"/>
  <c r="S263" s="1"/>
  <c r="U263" s="1"/>
  <c r="R264"/>
  <c r="S264" s="1"/>
  <c r="U264" s="1"/>
  <c r="R265"/>
  <c r="S265" s="1"/>
  <c r="U265" s="1"/>
  <c r="R266"/>
  <c r="S266" s="1"/>
  <c r="U266" s="1"/>
  <c r="R267"/>
  <c r="S267" s="1"/>
  <c r="U267" s="1"/>
  <c r="R268"/>
  <c r="S268" s="1"/>
  <c r="U268" s="1"/>
  <c r="R269"/>
  <c r="S269" s="1"/>
  <c r="U269" s="1"/>
  <c r="R270"/>
  <c r="S270" s="1"/>
  <c r="U270" s="1"/>
  <c r="R271"/>
  <c r="S271" s="1"/>
  <c r="U271" s="1"/>
  <c r="R272"/>
  <c r="S272" s="1"/>
  <c r="U272" s="1"/>
  <c r="R273"/>
  <c r="S273" s="1"/>
  <c r="U273" s="1"/>
  <c r="R274"/>
  <c r="S274" s="1"/>
  <c r="U274" s="1"/>
  <c r="R276"/>
  <c r="S276" s="1"/>
  <c r="U276" s="1"/>
  <c r="R277"/>
  <c r="S277" s="1"/>
  <c r="U277" s="1"/>
  <c r="R278"/>
  <c r="S278" s="1"/>
  <c r="U278" s="1"/>
  <c r="R279"/>
  <c r="S279" s="1"/>
  <c r="R280"/>
  <c r="S280" s="1"/>
  <c r="R281"/>
  <c r="S281" s="1"/>
  <c r="U281" s="1"/>
  <c r="R282"/>
  <c r="S282" s="1"/>
  <c r="U282" s="1"/>
  <c r="R283"/>
  <c r="S283" s="1"/>
  <c r="U283" s="1"/>
  <c r="R284"/>
  <c r="S284" s="1"/>
  <c r="U284" s="1"/>
  <c r="R285"/>
  <c r="S285" s="1"/>
  <c r="U285" s="1"/>
  <c r="R288"/>
  <c r="S288" s="1"/>
  <c r="U288" s="1"/>
  <c r="U289"/>
  <c r="R290"/>
  <c r="S290" s="1"/>
  <c r="U290" s="1"/>
  <c r="R291"/>
  <c r="S291" s="1"/>
  <c r="U291" s="1"/>
  <c r="R292"/>
  <c r="S292" s="1"/>
  <c r="U292" s="1"/>
  <c r="R293"/>
  <c r="S293" s="1"/>
  <c r="U293" s="1"/>
  <c r="R294"/>
  <c r="S294" s="1"/>
  <c r="U294" s="1"/>
  <c r="R295"/>
  <c r="S295" s="1"/>
  <c r="U295" s="1"/>
  <c r="R296"/>
  <c r="S296" s="1"/>
  <c r="U296" s="1"/>
  <c r="R297"/>
  <c r="S297" s="1"/>
  <c r="U297" s="1"/>
  <c r="R298"/>
  <c r="S298" s="1"/>
  <c r="U298" s="1"/>
  <c r="R299"/>
  <c r="S299" s="1"/>
  <c r="U299" s="1"/>
  <c r="R300"/>
  <c r="S300" s="1"/>
  <c r="R302"/>
  <c r="S302" s="1"/>
  <c r="U302" s="1"/>
  <c r="R303"/>
  <c r="S303" s="1"/>
  <c r="U303" s="1"/>
  <c r="R304"/>
  <c r="S304" s="1"/>
  <c r="U304" s="1"/>
  <c r="R305"/>
  <c r="S305" s="1"/>
  <c r="U305" s="1"/>
  <c r="R306"/>
  <c r="S306" s="1"/>
  <c r="U306" s="1"/>
  <c r="R307"/>
  <c r="S307" s="1"/>
  <c r="U307" s="1"/>
  <c r="R308"/>
  <c r="S308" s="1"/>
  <c r="U308" s="1"/>
  <c r="R309"/>
  <c r="S309" s="1"/>
  <c r="U309" s="1"/>
  <c r="R310"/>
  <c r="S310" s="1"/>
  <c r="U310" s="1"/>
  <c r="R311"/>
  <c r="S311" s="1"/>
  <c r="U311" s="1"/>
  <c r="R312"/>
  <c r="S312" s="1"/>
  <c r="U312" s="1"/>
  <c r="R313"/>
  <c r="S313" s="1"/>
  <c r="U313" s="1"/>
  <c r="R314"/>
  <c r="S314" s="1"/>
  <c r="U314" s="1"/>
  <c r="R315"/>
  <c r="S315" s="1"/>
  <c r="U315" s="1"/>
  <c r="R316"/>
  <c r="S316" s="1"/>
  <c r="U316" s="1"/>
  <c r="R317"/>
  <c r="S317" s="1"/>
  <c r="U317" s="1"/>
  <c r="R318"/>
  <c r="S318" s="1"/>
  <c r="U318" s="1"/>
  <c r="R319"/>
  <c r="S319" s="1"/>
  <c r="U319" s="1"/>
  <c r="R320"/>
  <c r="S320" s="1"/>
  <c r="U320" s="1"/>
  <c r="R321"/>
  <c r="S321" s="1"/>
  <c r="U321" s="1"/>
  <c r="R322"/>
  <c r="S322" s="1"/>
  <c r="U322" s="1"/>
  <c r="R323"/>
  <c r="S323" s="1"/>
  <c r="U323" s="1"/>
  <c r="R324"/>
  <c r="S324" s="1"/>
  <c r="R325"/>
  <c r="S325" s="1"/>
  <c r="U325" s="1"/>
  <c r="R326"/>
  <c r="S326" s="1"/>
  <c r="U326" s="1"/>
  <c r="R327"/>
  <c r="S327" s="1"/>
  <c r="U327" s="1"/>
  <c r="R328"/>
  <c r="S328" s="1"/>
  <c r="U328" s="1"/>
  <c r="R329"/>
  <c r="S329" s="1"/>
  <c r="U329" s="1"/>
  <c r="R330"/>
  <c r="S330" s="1"/>
  <c r="U330" s="1"/>
  <c r="R331"/>
  <c r="S331" s="1"/>
  <c r="U331" s="1"/>
  <c r="R332"/>
  <c r="S332" s="1"/>
  <c r="U332" s="1"/>
  <c r="R333"/>
  <c r="S333" s="1"/>
  <c r="U333" s="1"/>
  <c r="R334"/>
  <c r="S334" s="1"/>
  <c r="U334" s="1"/>
  <c r="R335"/>
  <c r="S335" s="1"/>
  <c r="U335" s="1"/>
  <c r="R336"/>
  <c r="S336" s="1"/>
  <c r="U336" s="1"/>
  <c r="R337"/>
  <c r="S337" s="1"/>
  <c r="U337" s="1"/>
  <c r="R338"/>
  <c r="S338" s="1"/>
  <c r="U338" s="1"/>
  <c r="R339"/>
  <c r="S339" s="1"/>
  <c r="U339" s="1"/>
  <c r="R340"/>
  <c r="S340" s="1"/>
  <c r="U340" s="1"/>
  <c r="R341"/>
  <c r="S341" s="1"/>
  <c r="U341" s="1"/>
  <c r="R342"/>
  <c r="S342" s="1"/>
  <c r="U342" s="1"/>
  <c r="R343"/>
  <c r="S343" s="1"/>
  <c r="U343" s="1"/>
  <c r="R344"/>
  <c r="S344" s="1"/>
  <c r="U344" s="1"/>
  <c r="R345"/>
  <c r="S345" s="1"/>
  <c r="U345" s="1"/>
  <c r="R346"/>
  <c r="S346" s="1"/>
  <c r="U346" s="1"/>
  <c r="R347"/>
  <c r="S347" s="1"/>
  <c r="U347" s="1"/>
  <c r="R348"/>
  <c r="S348" s="1"/>
  <c r="U348" s="1"/>
  <c r="R349"/>
  <c r="S349" s="1"/>
  <c r="U349" s="1"/>
  <c r="R350"/>
  <c r="S350" s="1"/>
  <c r="U350" s="1"/>
  <c r="R351"/>
  <c r="S351" s="1"/>
  <c r="U351" s="1"/>
  <c r="R3"/>
  <c r="S3" s="1"/>
  <c r="Q300"/>
  <c r="J263"/>
  <c r="J262"/>
  <c r="J156"/>
  <c r="J155"/>
  <c r="J94"/>
  <c r="J93"/>
  <c r="Q351"/>
  <c r="Q346"/>
  <c r="Q3"/>
  <c r="J350"/>
  <c r="J349"/>
  <c r="J344"/>
  <c r="J343"/>
  <c r="J342"/>
  <c r="J341"/>
  <c r="J340"/>
  <c r="J338"/>
  <c r="J337"/>
  <c r="J335"/>
  <c r="J334"/>
  <c r="J333"/>
  <c r="J332"/>
  <c r="J331"/>
  <c r="J330"/>
  <c r="J329"/>
  <c r="J328"/>
  <c r="J327"/>
  <c r="J323"/>
  <c r="J322"/>
  <c r="J321"/>
  <c r="J319"/>
  <c r="J317"/>
  <c r="J316"/>
  <c r="J315"/>
  <c r="J313"/>
  <c r="J312"/>
  <c r="J311"/>
  <c r="J310"/>
  <c r="J308"/>
  <c r="J307"/>
  <c r="J306"/>
  <c r="J305"/>
  <c r="J304"/>
  <c r="J303"/>
  <c r="J299"/>
  <c r="J298"/>
  <c r="J296"/>
  <c r="J295"/>
  <c r="J293"/>
  <c r="J292"/>
  <c r="J291"/>
  <c r="J290"/>
  <c r="J274"/>
  <c r="J272"/>
  <c r="J270"/>
  <c r="J269"/>
  <c r="J268"/>
  <c r="J265"/>
  <c r="J264"/>
  <c r="J259"/>
  <c r="J258"/>
  <c r="J257"/>
  <c r="J256"/>
  <c r="J255"/>
  <c r="J250"/>
  <c r="J245"/>
  <c r="J239"/>
  <c r="J238"/>
  <c r="J233"/>
  <c r="J232"/>
  <c r="J231"/>
  <c r="J227"/>
  <c r="J226"/>
  <c r="J225"/>
  <c r="J224"/>
  <c r="J218"/>
  <c r="J216"/>
  <c r="J214"/>
  <c r="J210"/>
  <c r="J209"/>
  <c r="J208"/>
  <c r="J207"/>
  <c r="J205"/>
  <c r="J204"/>
  <c r="J176"/>
  <c r="J172"/>
  <c r="J169"/>
  <c r="J168"/>
  <c r="J167"/>
  <c r="J164"/>
  <c r="J162"/>
  <c r="J161"/>
  <c r="J160"/>
  <c r="J159"/>
  <c r="J153"/>
  <c r="J152"/>
  <c r="J151"/>
  <c r="J149"/>
  <c r="J148"/>
  <c r="J147"/>
  <c r="J141"/>
  <c r="J140"/>
  <c r="J139"/>
  <c r="J138"/>
  <c r="J134"/>
  <c r="J131"/>
  <c r="J128"/>
  <c r="J120"/>
  <c r="J118"/>
  <c r="J112"/>
  <c r="J110"/>
  <c r="J109"/>
  <c r="J108"/>
  <c r="J107"/>
  <c r="J106"/>
  <c r="J105"/>
  <c r="J102"/>
  <c r="J101"/>
  <c r="J100"/>
  <c r="J99"/>
  <c r="J98"/>
  <c r="J97"/>
  <c r="J96"/>
  <c r="J90"/>
  <c r="J89"/>
  <c r="J85"/>
  <c r="J83"/>
  <c r="J82"/>
  <c r="J80"/>
  <c r="J79"/>
  <c r="J77"/>
  <c r="J72"/>
  <c r="J67"/>
  <c r="J66"/>
  <c r="J65"/>
  <c r="J63"/>
  <c r="J61"/>
  <c r="J59"/>
  <c r="J57"/>
  <c r="J52"/>
  <c r="J51"/>
  <c r="J50"/>
  <c r="J49"/>
  <c r="J48"/>
  <c r="J32"/>
  <c r="J30"/>
  <c r="J28"/>
  <c r="J26"/>
  <c r="J25"/>
  <c r="J24"/>
  <c r="J20"/>
  <c r="J16"/>
  <c r="J14"/>
  <c r="J13"/>
  <c r="J12"/>
  <c r="J11"/>
  <c r="J10"/>
  <c r="J9"/>
  <c r="J5"/>
  <c r="J4"/>
  <c r="J352"/>
  <c r="J348"/>
  <c r="J347"/>
  <c r="J345"/>
  <c r="J339"/>
  <c r="J336"/>
  <c r="J326"/>
  <c r="J325"/>
  <c r="J320"/>
  <c r="J318"/>
  <c r="J309"/>
  <c r="J302"/>
  <c r="J297"/>
  <c r="J294"/>
  <c r="J289"/>
  <c r="J288"/>
  <c r="J285"/>
  <c r="J284"/>
  <c r="J283"/>
  <c r="J282"/>
  <c r="J281"/>
  <c r="J278"/>
  <c r="J277"/>
  <c r="J276"/>
  <c r="J273"/>
  <c r="J271"/>
  <c r="J267"/>
  <c r="J266"/>
  <c r="J261"/>
  <c r="J260"/>
  <c r="J254"/>
  <c r="J253"/>
  <c r="J251"/>
  <c r="J249"/>
  <c r="J248"/>
  <c r="J247"/>
  <c r="J246"/>
  <c r="J244"/>
  <c r="J243"/>
  <c r="J242"/>
  <c r="J241"/>
  <c r="J240"/>
  <c r="J237"/>
  <c r="J236"/>
  <c r="J235"/>
  <c r="J234"/>
  <c r="J229"/>
  <c r="J228"/>
  <c r="J223"/>
  <c r="J222"/>
  <c r="J221"/>
  <c r="J220"/>
  <c r="J219"/>
  <c r="J217"/>
  <c r="J215"/>
  <c r="J213"/>
  <c r="J212"/>
  <c r="J211"/>
  <c r="J206"/>
  <c r="J203"/>
  <c r="J202"/>
  <c r="J201"/>
  <c r="J179"/>
  <c r="J178"/>
  <c r="J174"/>
  <c r="J173"/>
  <c r="J171"/>
  <c r="J170"/>
  <c r="J166"/>
  <c r="J165"/>
  <c r="J163"/>
  <c r="J158"/>
  <c r="J157"/>
  <c r="J154"/>
  <c r="J150"/>
  <c r="J146"/>
  <c r="J145"/>
  <c r="J144"/>
  <c r="J143"/>
  <c r="J142"/>
  <c r="J137"/>
  <c r="J136"/>
  <c r="J135"/>
  <c r="J133"/>
  <c r="J132"/>
  <c r="J130"/>
  <c r="J129"/>
  <c r="J127"/>
  <c r="J126"/>
  <c r="J123"/>
  <c r="J122"/>
  <c r="J121"/>
  <c r="J117"/>
  <c r="J116"/>
  <c r="J115"/>
  <c r="J114"/>
  <c r="J113"/>
  <c r="J104"/>
  <c r="J103"/>
  <c r="J95"/>
  <c r="J91"/>
  <c r="J88"/>
  <c r="J87"/>
  <c r="J86"/>
  <c r="J84"/>
  <c r="J81"/>
  <c r="J78"/>
  <c r="J76"/>
  <c r="J75"/>
  <c r="J74"/>
  <c r="J73"/>
  <c r="J71"/>
  <c r="J70"/>
  <c r="J69"/>
  <c r="J68"/>
  <c r="J64"/>
  <c r="J62"/>
  <c r="J60"/>
  <c r="J58"/>
  <c r="J56"/>
  <c r="J55"/>
  <c r="J54"/>
  <c r="J53"/>
  <c r="J47"/>
  <c r="J46"/>
  <c r="J45"/>
  <c r="J34"/>
  <c r="J33"/>
  <c r="J27"/>
  <c r="J23"/>
  <c r="J22"/>
  <c r="J21"/>
  <c r="J19"/>
  <c r="J18"/>
  <c r="J17"/>
  <c r="J15"/>
  <c r="J8"/>
  <c r="J7"/>
  <c r="J351"/>
  <c r="J346"/>
  <c r="J3"/>
  <c r="J6"/>
  <c r="P3"/>
  <c r="I314"/>
  <c r="J314"/>
  <c r="M302"/>
  <c r="I302"/>
  <c r="M297"/>
  <c r="I297"/>
  <c r="M276"/>
  <c r="I276"/>
  <c r="I274"/>
  <c r="I270"/>
  <c r="I269"/>
  <c r="I217"/>
  <c r="I134"/>
  <c r="I99"/>
  <c r="I45"/>
  <c r="I32"/>
  <c r="I27"/>
  <c r="I26"/>
  <c r="I25"/>
  <c r="I24"/>
  <c r="I268"/>
  <c r="I28"/>
  <c r="I335"/>
  <c r="M170"/>
  <c r="I170"/>
  <c r="I239"/>
  <c r="M237"/>
  <c r="M236"/>
  <c r="M235"/>
  <c r="M234"/>
  <c r="M223"/>
  <c r="I223"/>
  <c r="M229"/>
  <c r="M228"/>
  <c r="M222"/>
  <c r="M221"/>
  <c r="M220"/>
  <c r="M219"/>
  <c r="M215"/>
  <c r="I238"/>
  <c r="I237"/>
  <c r="I236"/>
  <c r="I235"/>
  <c r="I234"/>
  <c r="I233"/>
  <c r="I232"/>
  <c r="I231"/>
  <c r="I229"/>
  <c r="I228"/>
  <c r="I227"/>
  <c r="I226"/>
  <c r="I225"/>
  <c r="I224"/>
  <c r="I222"/>
  <c r="I221"/>
  <c r="I220"/>
  <c r="I219"/>
  <c r="I218"/>
  <c r="I216"/>
  <c r="I215"/>
  <c r="I214"/>
  <c r="M213"/>
  <c r="M212"/>
  <c r="M211"/>
  <c r="M206"/>
  <c r="M203"/>
  <c r="M202"/>
  <c r="M201"/>
  <c r="I213"/>
  <c r="I212"/>
  <c r="I211"/>
  <c r="I210"/>
  <c r="I209"/>
  <c r="I208"/>
  <c r="I207"/>
  <c r="I206"/>
  <c r="I205"/>
  <c r="I204"/>
  <c r="I203"/>
  <c r="I202"/>
  <c r="I201"/>
  <c r="I344"/>
  <c r="I343"/>
  <c r="I342"/>
  <c r="I341"/>
  <c r="I340"/>
  <c r="I141"/>
  <c r="I259"/>
  <c r="I258"/>
  <c r="I257"/>
  <c r="I256"/>
  <c r="I255"/>
  <c r="I162"/>
  <c r="I161"/>
  <c r="I160"/>
  <c r="I159"/>
  <c r="I334"/>
  <c r="I333"/>
  <c r="I332"/>
  <c r="I331"/>
  <c r="I330"/>
  <c r="I329"/>
  <c r="I328"/>
  <c r="I327"/>
  <c r="I326"/>
  <c r="M326"/>
  <c r="I325"/>
  <c r="M325"/>
  <c r="M115"/>
  <c r="M116"/>
  <c r="M117"/>
  <c r="M318"/>
  <c r="M320"/>
  <c r="I323"/>
  <c r="I322"/>
  <c r="I321"/>
  <c r="I320"/>
  <c r="I319"/>
  <c r="I318"/>
  <c r="I317"/>
  <c r="I316"/>
  <c r="I315"/>
  <c r="I313"/>
  <c r="I312"/>
  <c r="I311"/>
  <c r="I310"/>
  <c r="I118"/>
  <c r="I117"/>
  <c r="I116"/>
  <c r="I115"/>
  <c r="M17"/>
  <c r="I17"/>
  <c r="I16"/>
  <c r="M15"/>
  <c r="I15"/>
  <c r="I14"/>
  <c r="I13"/>
  <c r="I12"/>
  <c r="I11"/>
  <c r="I10"/>
  <c r="I9"/>
  <c r="M8"/>
  <c r="I8"/>
  <c r="I299"/>
  <c r="I298"/>
  <c r="I296"/>
  <c r="I295"/>
  <c r="M294"/>
  <c r="I294"/>
  <c r="I293"/>
  <c r="I292"/>
  <c r="I291"/>
  <c r="I290"/>
  <c r="M289"/>
  <c r="I289"/>
  <c r="M58"/>
  <c r="M60"/>
  <c r="M62"/>
  <c r="M64"/>
  <c r="M68"/>
  <c r="M69"/>
  <c r="M70"/>
  <c r="M71"/>
  <c r="M73"/>
  <c r="M74"/>
  <c r="M75"/>
  <c r="M76"/>
  <c r="M78"/>
  <c r="M81"/>
  <c r="M84"/>
  <c r="M86"/>
  <c r="M87"/>
  <c r="M88"/>
  <c r="M129"/>
  <c r="I242"/>
  <c r="M242"/>
  <c r="I243"/>
  <c r="M243"/>
  <c r="I244"/>
  <c r="M244"/>
  <c r="I245"/>
  <c r="I246"/>
  <c r="M246"/>
  <c r="I247"/>
  <c r="M247"/>
  <c r="I248"/>
  <c r="M248"/>
  <c r="I249"/>
  <c r="M249"/>
  <c r="I250"/>
  <c r="I251"/>
  <c r="M251"/>
  <c r="I277"/>
  <c r="M277"/>
  <c r="I278"/>
  <c r="M278"/>
  <c r="I281"/>
  <c r="M281"/>
  <c r="I282"/>
  <c r="M282"/>
  <c r="I283"/>
  <c r="M283"/>
  <c r="I284"/>
  <c r="M284"/>
  <c r="I349"/>
  <c r="I350"/>
  <c r="I147"/>
  <c r="I148"/>
  <c r="I149"/>
  <c r="I150"/>
  <c r="M150"/>
  <c r="I151"/>
  <c r="I152"/>
  <c r="I153"/>
  <c r="I132"/>
  <c r="M132"/>
  <c r="I131"/>
  <c r="M130"/>
  <c r="I130"/>
  <c r="I129"/>
  <c r="I128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M56"/>
  <c r="M55"/>
  <c r="M54"/>
  <c r="M53"/>
  <c r="M47"/>
  <c r="M46"/>
  <c r="I56"/>
  <c r="I55"/>
  <c r="I54"/>
  <c r="I53"/>
  <c r="I52"/>
  <c r="I51"/>
  <c r="I50"/>
  <c r="I49"/>
  <c r="I48"/>
  <c r="I47"/>
  <c r="I46"/>
  <c r="I308"/>
  <c r="I307"/>
  <c r="I306"/>
  <c r="I305"/>
  <c r="I304"/>
  <c r="I303"/>
  <c r="I138"/>
  <c r="I337"/>
  <c r="I112"/>
  <c r="I110"/>
  <c r="I109"/>
  <c r="I108"/>
  <c r="I107"/>
  <c r="I106"/>
  <c r="I105"/>
  <c r="I272"/>
  <c r="I169"/>
  <c r="I168"/>
  <c r="I167"/>
  <c r="I102"/>
  <c r="I101"/>
  <c r="I100"/>
  <c r="I98"/>
  <c r="I97"/>
  <c r="I96"/>
  <c r="M21"/>
  <c r="I21"/>
  <c r="I20"/>
  <c r="M19"/>
  <c r="M95"/>
  <c r="M94"/>
  <c r="M123"/>
  <c r="M122"/>
  <c r="M135"/>
  <c r="M133"/>
  <c r="M143"/>
  <c r="M142"/>
  <c r="M155"/>
  <c r="M156"/>
  <c r="M240"/>
  <c r="M241"/>
  <c r="M285"/>
  <c r="M145"/>
  <c r="M144"/>
  <c r="M348"/>
  <c r="M352"/>
  <c r="M22"/>
  <c r="M23"/>
  <c r="M146"/>
  <c r="M154"/>
  <c r="M165"/>
  <c r="M166"/>
  <c r="M271"/>
  <c r="M273"/>
  <c r="M103"/>
  <c r="M104"/>
  <c r="M137"/>
  <c r="M136"/>
  <c r="M253"/>
  <c r="M254"/>
  <c r="M91"/>
  <c r="M171"/>
  <c r="M336"/>
  <c r="M345"/>
  <c r="M346"/>
  <c r="M351"/>
  <c r="M121"/>
  <c r="M34"/>
  <c r="M33"/>
  <c r="M127"/>
  <c r="M126"/>
  <c r="M173"/>
  <c r="M174"/>
  <c r="M288"/>
  <c r="M6"/>
  <c r="M7"/>
  <c r="M114"/>
  <c r="M113"/>
  <c r="M309"/>
  <c r="M93"/>
  <c r="M92"/>
  <c r="M157"/>
  <c r="M158"/>
  <c r="M262"/>
  <c r="M263"/>
  <c r="M266"/>
  <c r="M267"/>
  <c r="M163"/>
  <c r="M178"/>
  <c r="M179"/>
  <c r="M260"/>
  <c r="M261"/>
  <c r="K3"/>
  <c r="M3" s="1"/>
  <c r="M339"/>
  <c r="M347"/>
  <c r="M18"/>
  <c r="I19"/>
  <c r="I95"/>
  <c r="I94"/>
  <c r="I123"/>
  <c r="I122"/>
  <c r="I135"/>
  <c r="I133"/>
  <c r="I143"/>
  <c r="I142"/>
  <c r="I155"/>
  <c r="I156"/>
  <c r="I240"/>
  <c r="I241"/>
  <c r="I285"/>
  <c r="I145"/>
  <c r="I144"/>
  <c r="I348"/>
  <c r="I352"/>
  <c r="I22"/>
  <c r="I23"/>
  <c r="I146"/>
  <c r="I154"/>
  <c r="I165"/>
  <c r="I166"/>
  <c r="I271"/>
  <c r="I273"/>
  <c r="I103"/>
  <c r="I104"/>
  <c r="I137"/>
  <c r="I136"/>
  <c r="I253"/>
  <c r="I254"/>
  <c r="I91"/>
  <c r="I90"/>
  <c r="I171"/>
  <c r="I172"/>
  <c r="I264"/>
  <c r="I265"/>
  <c r="I336"/>
  <c r="I345"/>
  <c r="I346"/>
  <c r="I351"/>
  <c r="I5"/>
  <c r="I121"/>
  <c r="I120"/>
  <c r="I34"/>
  <c r="I127"/>
  <c r="I126"/>
  <c r="I173"/>
  <c r="I174"/>
  <c r="I288"/>
  <c r="I6"/>
  <c r="I7"/>
  <c r="I114"/>
  <c r="I113"/>
  <c r="I309"/>
  <c r="I338"/>
  <c r="I30"/>
  <c r="I93"/>
  <c r="I92"/>
  <c r="I157"/>
  <c r="I158"/>
  <c r="I176"/>
  <c r="I262"/>
  <c r="I263"/>
  <c r="I266"/>
  <c r="I267"/>
  <c r="I163"/>
  <c r="I164"/>
  <c r="I178"/>
  <c r="I260"/>
  <c r="I261"/>
  <c r="I3"/>
  <c r="I4"/>
  <c r="I140"/>
  <c r="I139"/>
  <c r="I339"/>
  <c r="I347"/>
  <c r="I18"/>
  <c r="L180" l="1"/>
  <c r="M180" s="1"/>
  <c r="L181"/>
  <c r="M181" s="1"/>
  <c r="L182"/>
  <c r="M182" s="1"/>
  <c r="L183"/>
  <c r="M183" s="1"/>
  <c r="L184"/>
  <c r="M184" s="1"/>
  <c r="L185"/>
  <c r="M185" s="1"/>
  <c r="L186"/>
  <c r="M186" s="1"/>
  <c r="L187"/>
  <c r="M187" s="1"/>
  <c r="L188"/>
  <c r="M188" s="1"/>
  <c r="L189"/>
  <c r="M189" s="1"/>
  <c r="L190"/>
  <c r="M190" s="1"/>
  <c r="L191"/>
  <c r="M191" s="1"/>
  <c r="L192"/>
  <c r="M192" s="1"/>
  <c r="L193"/>
  <c r="M193" s="1"/>
  <c r="L194"/>
  <c r="M194" s="1"/>
  <c r="L195"/>
  <c r="M195" s="1"/>
  <c r="L196"/>
  <c r="M196" s="1"/>
  <c r="L197"/>
  <c r="M197" s="1"/>
  <c r="L198"/>
  <c r="M198" s="1"/>
  <c r="L199"/>
  <c r="M199" s="1"/>
  <c r="L200"/>
  <c r="M200" s="1"/>
  <c r="T35"/>
  <c r="L36"/>
  <c r="P36"/>
  <c r="Q36" s="1"/>
  <c r="S36"/>
  <c r="T36" s="1"/>
  <c r="L37"/>
  <c r="P37"/>
  <c r="Q37" s="1"/>
  <c r="S37"/>
  <c r="T37" s="1"/>
  <c r="L38"/>
  <c r="P38"/>
  <c r="Q38" s="1"/>
  <c r="S38"/>
  <c r="T38" s="1"/>
  <c r="L39"/>
  <c r="P39"/>
  <c r="Q39" s="1"/>
  <c r="S39"/>
  <c r="T39" s="1"/>
  <c r="Q40"/>
  <c r="T40"/>
  <c r="L41"/>
  <c r="P41"/>
  <c r="Q41" s="1"/>
  <c r="S41"/>
  <c r="T41" s="1"/>
  <c r="T42"/>
  <c r="T43"/>
  <c r="T44"/>
  <c r="T197"/>
  <c r="T196"/>
  <c r="T195"/>
  <c r="T200"/>
  <c r="T199"/>
  <c r="T198"/>
  <c r="U201"/>
  <c r="U179"/>
  <c r="M314"/>
  <c r="T2"/>
  <c r="M43"/>
  <c r="M44"/>
  <c r="M42"/>
  <c r="T300"/>
  <c r="U42"/>
  <c r="U43"/>
  <c r="U44"/>
  <c r="M41"/>
  <c r="M39"/>
  <c r="M38"/>
  <c r="M37"/>
  <c r="M36"/>
  <c r="T180"/>
  <c r="U180"/>
  <c r="T194"/>
  <c r="T193"/>
  <c r="T192"/>
  <c r="T191"/>
  <c r="T190"/>
  <c r="T189"/>
  <c r="T188"/>
  <c r="T187"/>
  <c r="T186"/>
  <c r="T185"/>
  <c r="T184"/>
  <c r="T183"/>
  <c r="T182"/>
  <c r="T181"/>
  <c r="U200"/>
  <c r="U199"/>
  <c r="U198"/>
  <c r="U197"/>
  <c r="U196"/>
  <c r="U195"/>
  <c r="T92"/>
  <c r="T93"/>
  <c r="T94"/>
  <c r="T155"/>
  <c r="T156"/>
  <c r="T262"/>
  <c r="T263"/>
  <c r="T346"/>
  <c r="T351"/>
  <c r="T3"/>
  <c r="T4"/>
  <c r="T5"/>
  <c r="T9"/>
  <c r="T10"/>
  <c r="T11"/>
  <c r="T12"/>
  <c r="T13"/>
  <c r="T14"/>
  <c r="T16"/>
  <c r="T20"/>
  <c r="T24"/>
  <c r="T25"/>
  <c r="T26"/>
  <c r="T28"/>
  <c r="T30"/>
  <c r="T32"/>
  <c r="T48"/>
  <c r="T49"/>
  <c r="T50"/>
  <c r="T51"/>
  <c r="T52"/>
  <c r="T57"/>
  <c r="T59"/>
  <c r="T61"/>
  <c r="T63"/>
  <c r="T65"/>
  <c r="T66"/>
  <c r="T67"/>
  <c r="T72"/>
  <c r="T77"/>
  <c r="T79"/>
  <c r="T80"/>
  <c r="T82"/>
  <c r="T83"/>
  <c r="T85"/>
  <c r="T89"/>
  <c r="T90"/>
  <c r="T96"/>
  <c r="T97"/>
  <c r="T98"/>
  <c r="T99"/>
  <c r="T100"/>
  <c r="T101"/>
  <c r="T102"/>
  <c r="T105"/>
  <c r="T106"/>
  <c r="T107"/>
  <c r="T108"/>
  <c r="T109"/>
  <c r="T110"/>
  <c r="T111"/>
  <c r="T112"/>
  <c r="T118"/>
  <c r="T120"/>
  <c r="T128"/>
  <c r="T131"/>
  <c r="T134"/>
  <c r="T138"/>
  <c r="T139"/>
  <c r="T140"/>
  <c r="T141"/>
  <c r="T147"/>
  <c r="T148"/>
  <c r="T149"/>
  <c r="T151"/>
  <c r="T152"/>
  <c r="T153"/>
  <c r="T159"/>
  <c r="T160"/>
  <c r="T161"/>
  <c r="T162"/>
  <c r="T164"/>
  <c r="T167"/>
  <c r="T168"/>
  <c r="T169"/>
  <c r="T172"/>
  <c r="T175"/>
  <c r="T176"/>
  <c r="T204"/>
  <c r="T205"/>
  <c r="T207"/>
  <c r="T208"/>
  <c r="T209"/>
  <c r="T210"/>
  <c r="T214"/>
  <c r="T216"/>
  <c r="T218"/>
  <c r="T224"/>
  <c r="T225"/>
  <c r="T226"/>
  <c r="T227"/>
  <c r="T230"/>
  <c r="T231"/>
  <c r="T232"/>
  <c r="T233"/>
  <c r="T238"/>
  <c r="T239"/>
  <c r="T245"/>
  <c r="T250"/>
  <c r="T255"/>
  <c r="T256"/>
  <c r="T257"/>
  <c r="T259"/>
  <c r="T264"/>
  <c r="T265"/>
  <c r="T268"/>
  <c r="T269"/>
  <c r="T270"/>
  <c r="T272"/>
  <c r="T274"/>
  <c r="T290"/>
  <c r="T291"/>
  <c r="T292"/>
  <c r="T293"/>
  <c r="T295"/>
  <c r="T296"/>
  <c r="T298"/>
  <c r="T299"/>
  <c r="T303"/>
  <c r="T304"/>
  <c r="T305"/>
  <c r="T306"/>
  <c r="T307"/>
  <c r="T308"/>
  <c r="T310"/>
  <c r="T311"/>
  <c r="T312"/>
  <c r="T313"/>
  <c r="T315"/>
  <c r="T316"/>
  <c r="T317"/>
  <c r="T319"/>
  <c r="T321"/>
  <c r="T322"/>
  <c r="T323"/>
  <c r="T324"/>
  <c r="T327"/>
  <c r="T328"/>
  <c r="T329"/>
  <c r="T330"/>
  <c r="T331"/>
  <c r="T332"/>
  <c r="T333"/>
  <c r="T334"/>
  <c r="T335"/>
  <c r="T337"/>
  <c r="T338"/>
  <c r="T340"/>
  <c r="T341"/>
  <c r="T342"/>
  <c r="T343"/>
  <c r="T344"/>
  <c r="T349"/>
  <c r="T350"/>
  <c r="T6"/>
  <c r="T7"/>
  <c r="T8"/>
  <c r="T15"/>
  <c r="T17"/>
  <c r="T18"/>
  <c r="T19"/>
  <c r="T21"/>
  <c r="T22"/>
  <c r="T23"/>
  <c r="T27"/>
  <c r="T33"/>
  <c r="T34"/>
  <c r="T45"/>
  <c r="T46"/>
  <c r="T47"/>
  <c r="T53"/>
  <c r="T54"/>
  <c r="T55"/>
  <c r="T56"/>
  <c r="T58"/>
  <c r="T60"/>
  <c r="T62"/>
  <c r="T64"/>
  <c r="T68"/>
  <c r="T69"/>
  <c r="T70"/>
  <c r="T71"/>
  <c r="T73"/>
  <c r="T74"/>
  <c r="T75"/>
  <c r="T76"/>
  <c r="T78"/>
  <c r="T81"/>
  <c r="T84"/>
  <c r="T86"/>
  <c r="T87"/>
  <c r="T88"/>
  <c r="T91"/>
  <c r="T95"/>
  <c r="T103"/>
  <c r="T104"/>
  <c r="T113"/>
  <c r="T114"/>
  <c r="T115"/>
  <c r="T116"/>
  <c r="T117"/>
  <c r="T121"/>
  <c r="T122"/>
  <c r="T123"/>
  <c r="T126"/>
  <c r="T127"/>
  <c r="T129"/>
  <c r="T130"/>
  <c r="T132"/>
  <c r="T133"/>
  <c r="T135"/>
  <c r="T136"/>
  <c r="T137"/>
  <c r="T142"/>
  <c r="T143"/>
  <c r="T144"/>
  <c r="T145"/>
  <c r="T146"/>
  <c r="T150"/>
  <c r="T154"/>
  <c r="T157"/>
  <c r="T158"/>
  <c r="T163"/>
  <c r="T165"/>
  <c r="T166"/>
  <c r="T170"/>
  <c r="T171"/>
  <c r="T173"/>
  <c r="T174"/>
  <c r="T178"/>
  <c r="T179"/>
  <c r="T201"/>
  <c r="T202"/>
  <c r="T203"/>
  <c r="T206"/>
  <c r="T211"/>
  <c r="T212"/>
  <c r="T213"/>
  <c r="T215"/>
  <c r="T217"/>
  <c r="T219"/>
  <c r="T220"/>
  <c r="T221"/>
  <c r="T222"/>
  <c r="T223"/>
  <c r="T228"/>
  <c r="T229"/>
  <c r="T234"/>
  <c r="T235"/>
  <c r="T236"/>
  <c r="T237"/>
  <c r="T240"/>
  <c r="T241"/>
  <c r="T242"/>
  <c r="T243"/>
  <c r="T244"/>
  <c r="T246"/>
  <c r="T247"/>
  <c r="T248"/>
  <c r="T249"/>
  <c r="T251"/>
  <c r="T254"/>
  <c r="T260"/>
  <c r="T261"/>
  <c r="T266"/>
  <c r="T267"/>
  <c r="T271"/>
  <c r="T273"/>
  <c r="T276"/>
  <c r="T277"/>
  <c r="T278"/>
  <c r="T279"/>
  <c r="T280"/>
  <c r="T281"/>
  <c r="T282"/>
  <c r="T283"/>
  <c r="T284"/>
  <c r="T285"/>
  <c r="T288"/>
  <c r="T294"/>
  <c r="T297"/>
  <c r="T302"/>
  <c r="T309"/>
  <c r="T318"/>
  <c r="T320"/>
  <c r="T325"/>
  <c r="T326"/>
  <c r="T336"/>
  <c r="T339"/>
  <c r="T345"/>
  <c r="T347"/>
  <c r="T348"/>
  <c r="T352"/>
  <c r="Q7"/>
  <c r="Q8"/>
  <c r="Q15"/>
  <c r="Q17"/>
  <c r="Q18"/>
  <c r="Q19"/>
  <c r="Q21"/>
  <c r="Q22"/>
  <c r="Q23"/>
  <c r="Q27"/>
  <c r="Q33"/>
  <c r="Q34"/>
  <c r="Q45"/>
  <c r="Q46"/>
  <c r="Q47"/>
  <c r="Q53"/>
  <c r="Q54"/>
  <c r="Q55"/>
  <c r="Q56"/>
  <c r="Q58"/>
  <c r="Q60"/>
  <c r="Q62"/>
  <c r="Q64"/>
  <c r="Q68"/>
  <c r="Q69"/>
  <c r="Q70"/>
  <c r="Q71"/>
  <c r="Q73"/>
  <c r="Q74"/>
  <c r="Q75"/>
  <c r="Q76"/>
  <c r="Q78"/>
  <c r="Q81"/>
  <c r="Q84"/>
  <c r="Q86"/>
  <c r="Q87"/>
  <c r="Q88"/>
  <c r="Q91"/>
  <c r="Q95"/>
  <c r="Q103"/>
  <c r="Q104"/>
  <c r="Q113"/>
  <c r="Q114"/>
  <c r="Q115"/>
  <c r="Q116"/>
  <c r="Q117"/>
  <c r="Q121"/>
  <c r="Q122"/>
  <c r="Q123"/>
  <c r="Q126"/>
  <c r="Q127"/>
  <c r="Q129"/>
  <c r="Q130"/>
  <c r="Q132"/>
  <c r="Q133"/>
  <c r="Q135"/>
  <c r="Q136"/>
  <c r="Q137"/>
  <c r="Q142"/>
  <c r="Q143"/>
  <c r="Q144"/>
  <c r="Q145"/>
  <c r="Q146"/>
  <c r="Q150"/>
  <c r="Q154"/>
  <c r="Q157"/>
  <c r="Q158"/>
  <c r="Q163"/>
  <c r="Q165"/>
  <c r="Q166"/>
  <c r="Q170"/>
  <c r="Q171"/>
  <c r="Q173"/>
  <c r="Q174"/>
  <c r="Q178"/>
  <c r="Q179"/>
  <c r="Q201"/>
  <c r="Q202"/>
  <c r="Q203"/>
  <c r="Q206"/>
  <c r="Q211"/>
  <c r="Q212"/>
  <c r="Q213"/>
  <c r="Q215"/>
  <c r="Q217"/>
  <c r="Q219"/>
  <c r="Q220"/>
  <c r="Q221"/>
  <c r="Q222"/>
  <c r="Q223"/>
  <c r="Q228"/>
  <c r="Q229"/>
  <c r="Q234"/>
  <c r="Q235"/>
  <c r="Q236"/>
  <c r="Q237"/>
  <c r="Q240"/>
  <c r="Q241"/>
  <c r="Q242"/>
  <c r="Q243"/>
  <c r="Q244"/>
  <c r="Q246"/>
  <c r="Q247"/>
  <c r="Q248"/>
  <c r="Q249"/>
  <c r="Q251"/>
  <c r="Q253"/>
  <c r="Q254"/>
  <c r="Q260"/>
  <c r="Q261"/>
  <c r="Q266"/>
  <c r="Q267"/>
  <c r="Q271"/>
  <c r="Q273"/>
  <c r="Q276"/>
  <c r="Q277"/>
  <c r="Q278"/>
  <c r="Q281"/>
  <c r="Q282"/>
  <c r="Q283"/>
  <c r="Q284"/>
  <c r="Q285"/>
  <c r="Q288"/>
  <c r="Q289"/>
  <c r="Q294"/>
  <c r="Q297"/>
  <c r="Q302"/>
  <c r="Q309"/>
  <c r="Q318"/>
  <c r="Q320"/>
  <c r="Q325"/>
  <c r="Q326"/>
  <c r="Q336"/>
  <c r="Q339"/>
  <c r="Q345"/>
  <c r="Q347"/>
  <c r="Q348"/>
  <c r="Q352"/>
  <c r="M4"/>
  <c r="M5"/>
  <c r="M9"/>
  <c r="M10"/>
  <c r="M11"/>
  <c r="M12"/>
  <c r="M13"/>
  <c r="M14"/>
  <c r="M16"/>
  <c r="M20"/>
  <c r="M24"/>
  <c r="M25"/>
  <c r="M26"/>
  <c r="M28"/>
  <c r="M30"/>
  <c r="M32"/>
  <c r="M48"/>
  <c r="M49"/>
  <c r="M50"/>
  <c r="M51"/>
  <c r="M52"/>
  <c r="M57"/>
  <c r="M59"/>
  <c r="M61"/>
  <c r="M63"/>
  <c r="M65"/>
  <c r="M66"/>
  <c r="M67"/>
  <c r="M72"/>
  <c r="M77"/>
  <c r="M79"/>
  <c r="M80"/>
  <c r="M82"/>
  <c r="M83"/>
  <c r="M85"/>
  <c r="M89"/>
  <c r="M90"/>
  <c r="M96"/>
  <c r="M97"/>
  <c r="M98"/>
  <c r="M99"/>
  <c r="M100"/>
  <c r="M101"/>
  <c r="M102"/>
  <c r="M105"/>
  <c r="M106"/>
  <c r="M107"/>
  <c r="M108"/>
  <c r="M109"/>
  <c r="M110"/>
  <c r="M112"/>
  <c r="M118"/>
  <c r="M120"/>
  <c r="M128"/>
  <c r="M131"/>
  <c r="M134"/>
  <c r="M138"/>
  <c r="M139"/>
  <c r="M140"/>
  <c r="M141"/>
  <c r="M147"/>
  <c r="M148"/>
  <c r="M149"/>
  <c r="M151"/>
  <c r="M152"/>
  <c r="M153"/>
  <c r="M159"/>
  <c r="M160"/>
  <c r="M161"/>
  <c r="M162"/>
  <c r="M164"/>
  <c r="M167"/>
  <c r="M168"/>
  <c r="M169"/>
  <c r="M172"/>
  <c r="M176"/>
  <c r="M204"/>
  <c r="M205"/>
  <c r="M207"/>
  <c r="M208"/>
  <c r="M209"/>
  <c r="M210"/>
  <c r="M214"/>
  <c r="M216"/>
  <c r="M218"/>
  <c r="M224"/>
  <c r="M225"/>
  <c r="M226"/>
  <c r="M227"/>
  <c r="M231"/>
  <c r="M232"/>
  <c r="M233"/>
  <c r="M238"/>
  <c r="M239"/>
  <c r="M245"/>
  <c r="M250"/>
  <c r="M255"/>
  <c r="M256"/>
  <c r="M257"/>
  <c r="M258"/>
  <c r="M259"/>
  <c r="M264"/>
  <c r="M265"/>
  <c r="M268"/>
  <c r="M269"/>
  <c r="M270"/>
  <c r="M272"/>
  <c r="M274"/>
  <c r="M290"/>
  <c r="M291"/>
  <c r="M292"/>
  <c r="M293"/>
  <c r="M295"/>
  <c r="M296"/>
  <c r="M298"/>
  <c r="M299"/>
  <c r="M303"/>
  <c r="M304"/>
  <c r="M305"/>
  <c r="M306"/>
  <c r="M307"/>
  <c r="M308"/>
  <c r="M310"/>
  <c r="M311"/>
  <c r="M312"/>
  <c r="M313"/>
  <c r="M315"/>
  <c r="M316"/>
  <c r="M317"/>
  <c r="M319"/>
  <c r="M321"/>
  <c r="M322"/>
  <c r="M323"/>
  <c r="M327"/>
  <c r="M328"/>
  <c r="M329"/>
  <c r="M330"/>
  <c r="M331"/>
  <c r="M332"/>
  <c r="M333"/>
  <c r="M334"/>
  <c r="M335"/>
  <c r="M337"/>
  <c r="M338"/>
  <c r="M340"/>
  <c r="M341"/>
  <c r="M342"/>
  <c r="M343"/>
  <c r="M344"/>
  <c r="M349"/>
  <c r="M350"/>
  <c r="Q6"/>
  <c r="L3"/>
  <c r="U3" s="1"/>
  <c r="U41" l="1"/>
  <c r="U39"/>
  <c r="U38"/>
  <c r="U37"/>
  <c r="U36"/>
  <c r="U181"/>
  <c r="U182"/>
  <c r="U183"/>
  <c r="U184"/>
  <c r="U185"/>
  <c r="U186"/>
  <c r="U187"/>
  <c r="U188"/>
  <c r="U189"/>
  <c r="U190"/>
  <c r="U191"/>
  <c r="U192"/>
  <c r="U193"/>
  <c r="U194"/>
</calcChain>
</file>

<file path=xl/sharedStrings.xml><?xml version="1.0" encoding="utf-8"?>
<sst xmlns="http://schemas.openxmlformats.org/spreadsheetml/2006/main" count="719" uniqueCount="334">
  <si>
    <t>Granada</t>
  </si>
  <si>
    <t>Huelva</t>
  </si>
  <si>
    <t>Sevilla</t>
  </si>
  <si>
    <t>Huesca</t>
  </si>
  <si>
    <t>Teruel</t>
  </si>
  <si>
    <t>Zaragoza</t>
  </si>
  <si>
    <t>Asturias</t>
  </si>
  <si>
    <t>Cantabria</t>
  </si>
  <si>
    <t>Avila</t>
  </si>
  <si>
    <t>Burgos</t>
  </si>
  <si>
    <t>Leon</t>
  </si>
  <si>
    <t>Palencia</t>
  </si>
  <si>
    <t>Valladolid</t>
  </si>
  <si>
    <t>Salamanca</t>
  </si>
  <si>
    <t>Segovia</t>
  </si>
  <si>
    <t>Zamora</t>
  </si>
  <si>
    <t>Albacete</t>
  </si>
  <si>
    <t>Ciudad Real</t>
  </si>
  <si>
    <t>Cuenca</t>
  </si>
  <si>
    <t>Guadalajara</t>
  </si>
  <si>
    <t>Toledo</t>
  </si>
  <si>
    <t>Barcelona</t>
  </si>
  <si>
    <t>Gerona</t>
  </si>
  <si>
    <t>Tarragona</t>
  </si>
  <si>
    <t>Badajoz</t>
  </si>
  <si>
    <t>La Coruña</t>
  </si>
  <si>
    <t>Lugo</t>
  </si>
  <si>
    <t>Orense</t>
  </si>
  <si>
    <t>Pontevedra</t>
  </si>
  <si>
    <t>La Rioja</t>
  </si>
  <si>
    <t>Madrid</t>
  </si>
  <si>
    <t>Murcia</t>
  </si>
  <si>
    <t>Navarra</t>
  </si>
  <si>
    <t>Alava</t>
  </si>
  <si>
    <t>Vizcaya</t>
  </si>
  <si>
    <t>Alicante</t>
  </si>
  <si>
    <t>Valencia</t>
  </si>
  <si>
    <t>Soria</t>
  </si>
  <si>
    <t>Bilbao</t>
  </si>
  <si>
    <t>Cádiz</t>
  </si>
  <si>
    <t>Castellón</t>
  </si>
  <si>
    <t>Málaga</t>
  </si>
  <si>
    <t>Oviedo</t>
  </si>
  <si>
    <t>Palma de Mallorca</t>
  </si>
  <si>
    <t>Pamplona</t>
  </si>
  <si>
    <t>Santa Cruz de Tenerife</t>
  </si>
  <si>
    <t>San Sebastián</t>
  </si>
  <si>
    <t>Santander</t>
  </si>
  <si>
    <t>Vigo</t>
  </si>
  <si>
    <t>Provincia</t>
  </si>
  <si>
    <t xml:space="preserve">Ciudad </t>
  </si>
  <si>
    <t>Barrio</t>
  </si>
  <si>
    <t>Almería</t>
  </si>
  <si>
    <t>Córdoba</t>
  </si>
  <si>
    <t>Jaén</t>
  </si>
  <si>
    <t>Las Palmas de Gran Canaria</t>
  </si>
  <si>
    <t>Gracia</t>
  </si>
  <si>
    <t>Lérida</t>
  </si>
  <si>
    <t>Cáceres</t>
  </si>
  <si>
    <t>Logroño</t>
  </si>
  <si>
    <t>Retiro</t>
  </si>
  <si>
    <t>Usera</t>
  </si>
  <si>
    <t>Vicálvaro</t>
  </si>
  <si>
    <t>Vitoria</t>
  </si>
  <si>
    <t>Guipúzcoa</t>
  </si>
  <si>
    <t>Melilla</t>
  </si>
  <si>
    <t>Ceuta</t>
  </si>
  <si>
    <t>El Ejido</t>
  </si>
  <si>
    <t>Carabanchel</t>
  </si>
  <si>
    <t>Chamartín</t>
  </si>
  <si>
    <t>Fuencarral</t>
  </si>
  <si>
    <t>Roquetas de Mar</t>
  </si>
  <si>
    <t>Algeciras</t>
  </si>
  <si>
    <t>Chiclana de la Frontera</t>
  </si>
  <si>
    <t>El Puerto de Santa María</t>
  </si>
  <si>
    <t>Rota</t>
  </si>
  <si>
    <t>San Fernando</t>
  </si>
  <si>
    <t>San Lúcar de Barrameda</t>
  </si>
  <si>
    <t>Benalmádena</t>
  </si>
  <si>
    <t>Estepona</t>
  </si>
  <si>
    <t>Fuengirola</t>
  </si>
  <si>
    <t>Manilva</t>
  </si>
  <si>
    <t>Marbella</t>
  </si>
  <si>
    <t>Mijas</t>
  </si>
  <si>
    <t>Rincón de la Victoria</t>
  </si>
  <si>
    <t>Torremolinos</t>
  </si>
  <si>
    <t>Torrox</t>
  </si>
  <si>
    <t>Vélez Málaga</t>
  </si>
  <si>
    <t>Alcalá de Guadira</t>
  </si>
  <si>
    <t>Camas</t>
  </si>
  <si>
    <t>Dos Hermanas</t>
  </si>
  <si>
    <t>Mairena de Aljarafe</t>
  </si>
  <si>
    <t>San Juan de Aznalfarache</t>
  </si>
  <si>
    <t>Tomares</t>
  </si>
  <si>
    <t>Cuarte de la Huerva</t>
  </si>
  <si>
    <t>Utebo</t>
  </si>
  <si>
    <t>Calviá</t>
  </si>
  <si>
    <t>Ciutadella de Menorca</t>
  </si>
  <si>
    <t>Eivissa</t>
  </si>
  <si>
    <t>Inca</t>
  </si>
  <si>
    <t>Llucmajor</t>
  </si>
  <si>
    <t>Manacor</t>
  </si>
  <si>
    <t>Marratxí</t>
  </si>
  <si>
    <t>Ingenio</t>
  </si>
  <si>
    <t>Santa Lucía de Tirajana</t>
  </si>
  <si>
    <t>Telde</t>
  </si>
  <si>
    <t>San Cristóbal de la Laguna</t>
  </si>
  <si>
    <t>Camargo</t>
  </si>
  <si>
    <t>Castro Urdiales</t>
  </si>
  <si>
    <t>El Astillero</t>
  </si>
  <si>
    <t>Laredo</t>
  </si>
  <si>
    <t>Noja</t>
  </si>
  <si>
    <t>Piélagos</t>
  </si>
  <si>
    <t>Torrelavega</t>
  </si>
  <si>
    <t>Laguna de Duero</t>
  </si>
  <si>
    <t>Azuqueca de Henares</t>
  </si>
  <si>
    <t>Casarrubios de Monte</t>
  </si>
  <si>
    <t>Fuensalida</t>
  </si>
  <si>
    <t>Illescas</t>
  </si>
  <si>
    <t>Ocaña</t>
  </si>
  <si>
    <t>Seseña</t>
  </si>
  <si>
    <t>Talavera de la Reina</t>
  </si>
  <si>
    <t>Castelldefels</t>
  </si>
  <si>
    <t>Cerdanyola del Valles</t>
  </si>
  <si>
    <t>Cornellá de Llobregat</t>
  </si>
  <si>
    <t>Cubelles</t>
  </si>
  <si>
    <t>El Masnou</t>
  </si>
  <si>
    <t>El Prat de Llobregat</t>
  </si>
  <si>
    <t>Esparreguera</t>
  </si>
  <si>
    <t>Esplugues de Llobregat</t>
  </si>
  <si>
    <t>Gavá</t>
  </si>
  <si>
    <t>Granollers</t>
  </si>
  <si>
    <t>Igualada</t>
  </si>
  <si>
    <t>Les Franqueses del Valles</t>
  </si>
  <si>
    <t>L´Hospitalet de Llobregat</t>
  </si>
  <si>
    <t>Malgrat de Mar</t>
  </si>
  <si>
    <t>Manresa</t>
  </si>
  <si>
    <t>Martorell</t>
  </si>
  <si>
    <t>Mataró</t>
  </si>
  <si>
    <t>Molins de Rei</t>
  </si>
  <si>
    <t>Mollet de Valles</t>
  </si>
  <si>
    <t>Montcada i Reixac</t>
  </si>
  <si>
    <t>Montgat</t>
  </si>
  <si>
    <t>Pineda de Mar</t>
  </si>
  <si>
    <t>Premiá de Mar</t>
  </si>
  <si>
    <t>Ripollet</t>
  </si>
  <si>
    <t>Rubí</t>
  </si>
  <si>
    <t>Sabadell</t>
  </si>
  <si>
    <t>St Adriá de Besós</t>
  </si>
  <si>
    <t>Sant Andreu de la Barca</t>
  </si>
  <si>
    <t>St Boi de Llobregat</t>
  </si>
  <si>
    <t>St Cugat del Valles</t>
  </si>
  <si>
    <t>Sant Feliu de Llobregat</t>
  </si>
  <si>
    <t>Sant Joan Despí</t>
  </si>
  <si>
    <t>St Pere de Ribes</t>
  </si>
  <si>
    <t>Sant Quirze del Valles</t>
  </si>
  <si>
    <t>Sant Vicenc del Horst</t>
  </si>
  <si>
    <t>Santa Coloma de Gramanet</t>
  </si>
  <si>
    <t>Santa Perpetua de Mogoda</t>
  </si>
  <si>
    <t>Sitges</t>
  </si>
  <si>
    <t>Terrassa</t>
  </si>
  <si>
    <t>Villadecans</t>
  </si>
  <si>
    <t>Vilanova i la Geltrú</t>
  </si>
  <si>
    <t>Vilassar de Mar</t>
  </si>
  <si>
    <t>Tordera</t>
  </si>
  <si>
    <t>Vilafranca del Penedes</t>
  </si>
  <si>
    <t>Blanes</t>
  </si>
  <si>
    <t>Figueres</t>
  </si>
  <si>
    <t>Lloret de Mar</t>
  </si>
  <si>
    <t>Palafrugell</t>
  </si>
  <si>
    <t>Salt</t>
  </si>
  <si>
    <t>Calafell</t>
  </si>
  <si>
    <t>Cambrils</t>
  </si>
  <si>
    <t>Cunit</t>
  </si>
  <si>
    <t>El Vendrell</t>
  </si>
  <si>
    <t>Mont- Roig de Camp</t>
  </si>
  <si>
    <t>Reus</t>
  </si>
  <si>
    <t>Salou</t>
  </si>
  <si>
    <t>Sant Carles de la Rapita</t>
  </si>
  <si>
    <t>Torremdebarra</t>
  </si>
  <si>
    <t>Vila-Seca</t>
  </si>
  <si>
    <t>Benidorm</t>
  </si>
  <si>
    <t>Calpe</t>
  </si>
  <si>
    <t>Dénia</t>
  </si>
  <si>
    <t>El Campello</t>
  </si>
  <si>
    <t>Elche</t>
  </si>
  <si>
    <t>Guardamar del Segura</t>
  </si>
  <si>
    <t>San Vicente del Raspeig</t>
  </si>
  <si>
    <t>San Juan de Alicante</t>
  </si>
  <si>
    <t>Torrevieja</t>
  </si>
  <si>
    <t>Almazora</t>
  </si>
  <si>
    <t>Burriana</t>
  </si>
  <si>
    <t>Villarreal</t>
  </si>
  <si>
    <t>Vinarós</t>
  </si>
  <si>
    <t>Alaquas</t>
  </si>
  <si>
    <t>Albal</t>
  </si>
  <si>
    <t>Alboraya</t>
  </si>
  <si>
    <t>Aldaia</t>
  </si>
  <si>
    <t>Alzira</t>
  </si>
  <si>
    <t>Benetússer</t>
  </si>
  <si>
    <t>Burjassor</t>
  </si>
  <si>
    <t>Carcaixent</t>
  </si>
  <si>
    <t>Catarroja</t>
  </si>
  <si>
    <t>Gandía</t>
  </si>
  <si>
    <t>La Pobla de Vallbona</t>
  </si>
  <si>
    <t>Manises</t>
  </si>
  <si>
    <t>Massamagrell</t>
  </si>
  <si>
    <t>Mislata</t>
  </si>
  <si>
    <t>Moncada</t>
  </si>
  <si>
    <t>Paiporta</t>
  </si>
  <si>
    <t>Picassent</t>
  </si>
  <si>
    <t>Quart de Poblet</t>
  </si>
  <si>
    <t>Riba-Roja de Turia</t>
  </si>
  <si>
    <t>Sagunto</t>
  </si>
  <si>
    <t>Torrent</t>
  </si>
  <si>
    <t>Xirivella</t>
  </si>
  <si>
    <t>Arteixo</t>
  </si>
  <si>
    <t>Culleredo</t>
  </si>
  <si>
    <t>Ferrol</t>
  </si>
  <si>
    <t>Santiago de Compostela</t>
  </si>
  <si>
    <t>Cartagena</t>
  </si>
  <si>
    <t>Lorca</t>
  </si>
  <si>
    <t>Molina de Segura</t>
  </si>
  <si>
    <t>Ricote</t>
  </si>
  <si>
    <t>San Pedro de Pinatar</t>
  </si>
  <si>
    <t>Rentería</t>
  </si>
  <si>
    <t>Baracaldo</t>
  </si>
  <si>
    <t>Guecho</t>
  </si>
  <si>
    <t>Portugalete</t>
  </si>
  <si>
    <t>Santurce</t>
  </si>
  <si>
    <t>Sestao</t>
  </si>
  <si>
    <t>Alcalá de Henares</t>
  </si>
  <si>
    <t>Alcobendas</t>
  </si>
  <si>
    <t>Alcorcón</t>
  </si>
  <si>
    <t>Algete</t>
  </si>
  <si>
    <t>Alpedrete</t>
  </si>
  <si>
    <t>Aranjuez</t>
  </si>
  <si>
    <t>Arganda del Rey</t>
  </si>
  <si>
    <t>Arroyomolinos</t>
  </si>
  <si>
    <t>Boadilla del Monte</t>
  </si>
  <si>
    <t>Ciempozuelos</t>
  </si>
  <si>
    <t>Collado Villalba</t>
  </si>
  <si>
    <t>Colmenar Viejo</t>
  </si>
  <si>
    <t>Coslada</t>
  </si>
  <si>
    <t>El Escorial</t>
  </si>
  <si>
    <t>Fuenlabrada</t>
  </si>
  <si>
    <t>Galapagar</t>
  </si>
  <si>
    <t>Humanes de Madrid</t>
  </si>
  <si>
    <t>Las Rozas de Madrid</t>
  </si>
  <si>
    <t>Leganés</t>
  </si>
  <si>
    <t>Majadahonda</t>
  </si>
  <si>
    <t>Mejorada del Campo</t>
  </si>
  <si>
    <t>Navalcarnero</t>
  </si>
  <si>
    <t>Paracuellos del Jarama</t>
  </si>
  <si>
    <t>Parla</t>
  </si>
  <si>
    <t>Pinto</t>
  </si>
  <si>
    <t>Pozuelo de Alarcón</t>
  </si>
  <si>
    <t>Rivas-Vaciamadrid</t>
  </si>
  <si>
    <t>San Fernando de Henares</t>
  </si>
  <si>
    <t>San Lorenzo del Escorial</t>
  </si>
  <si>
    <t>San Martí de la Vega</t>
  </si>
  <si>
    <t>San Sebastián de los Reyes</t>
  </si>
  <si>
    <t>Torrejón de Ardoz</t>
  </si>
  <si>
    <t>Tres Cantos</t>
  </si>
  <si>
    <t>Valdemoro</t>
  </si>
  <si>
    <t>Villanueva del Pardillo</t>
  </si>
  <si>
    <t>Móstoles</t>
  </si>
  <si>
    <t>Villaviciosa de Odón</t>
  </si>
  <si>
    <t>Araucas</t>
  </si>
  <si>
    <t>Islas Baleares</t>
  </si>
  <si>
    <t>León</t>
  </si>
  <si>
    <t xml:space="preserve">Las Palmas </t>
  </si>
  <si>
    <t>Precio metro cuadrado a 31/08/2014 según el índice fotocasa</t>
  </si>
  <si>
    <t>Mutxamel</t>
  </si>
  <si>
    <t>Gijon</t>
  </si>
  <si>
    <t>Aviles</t>
  </si>
  <si>
    <t>Siero</t>
  </si>
  <si>
    <t>Villaviciosa</t>
  </si>
  <si>
    <t>Almedralejo</t>
  </si>
  <si>
    <t>Caldes de Montbui</t>
  </si>
  <si>
    <t>Jerez de la Frontera</t>
  </si>
  <si>
    <t>Santa Cruz de Bezana</t>
  </si>
  <si>
    <t>Motril</t>
  </si>
  <si>
    <t>Tarrega</t>
  </si>
  <si>
    <t>Getafe</t>
  </si>
  <si>
    <t>San Agustin de Guadalix</t>
  </si>
  <si>
    <t>Castilleja de la Cuesta</t>
  </si>
  <si>
    <t>Coria del Río</t>
  </si>
  <si>
    <t>Alfafar</t>
  </si>
  <si>
    <t>Massanassa</t>
  </si>
  <si>
    <t>Pucol</t>
  </si>
  <si>
    <t>Diferencia de precio entre la oferta y lo que los compradores potenciales ofrecen, en % según idealista a  31/08/2014</t>
  </si>
  <si>
    <t>Les Corts</t>
  </si>
  <si>
    <t>Sant Martí</t>
  </si>
  <si>
    <t>Sant Andreu</t>
  </si>
  <si>
    <t>Nou Barris</t>
  </si>
  <si>
    <t>Horta-Guinardó</t>
  </si>
  <si>
    <t>Eixample</t>
  </si>
  <si>
    <t>Ciutat Vella</t>
  </si>
  <si>
    <t>Sarriá- Sant Gervasi</t>
  </si>
  <si>
    <t>Moratalaz</t>
  </si>
  <si>
    <t>Barajas</t>
  </si>
  <si>
    <t>Moncloa</t>
  </si>
  <si>
    <t>Arganzuela</t>
  </si>
  <si>
    <t>Centro</t>
  </si>
  <si>
    <t>Latina</t>
  </si>
  <si>
    <t>San Blas</t>
  </si>
  <si>
    <t>Hortaleza</t>
  </si>
  <si>
    <t>Villa de Vallecas</t>
  </si>
  <si>
    <t>Tetuán</t>
  </si>
  <si>
    <t>Ciudad Lineal</t>
  </si>
  <si>
    <t>Puente de Vallecas</t>
  </si>
  <si>
    <t xml:space="preserve">Bajada en términos reales del precio de los pisos, desde precio pico hasta el 31/08/2014, según el índice Fotocasa </t>
  </si>
  <si>
    <t xml:space="preserve">Precio pico en euros/metro cuadrado según el índice fotocasa (finales de 2006) </t>
  </si>
  <si>
    <t>Precio euros/metro cuadrado a 31/08/2013 según el índice fotocasa</t>
  </si>
  <si>
    <t>Chamberí</t>
  </si>
  <si>
    <t>Precio a 01/05/2012 sólo para Barcelona y Madrid, así como para cada uno de sus barrios</t>
  </si>
  <si>
    <t xml:space="preserve">Fecha de constatación del precio de pico según el índice fotocasa </t>
  </si>
  <si>
    <t>Diferencia de precio entre la oferta y lo que los compradores potenciales ofrecen, en % según idealista a  31/08/2013</t>
  </si>
  <si>
    <t>Bajada nominal del precio de los pisos desde precio de pico hasta el a 31/08/2013, según el índice Fotocasa en %</t>
  </si>
  <si>
    <t xml:space="preserve">Bajada en términos reales del precio de los pisos, desde precio pico a fecha de 31/08/2013, según el índice Fotocasa    </t>
  </si>
  <si>
    <t>Bajada nominal del precio de los pisos desde precio de pico a fecha de 31/08/2014, según índice Fotocasa en %</t>
  </si>
  <si>
    <t>Bajada nominal incluyendo la corrección adicional de la mitad de la rebaja exigida por los compradores en el índice de idealista, desde precio de pico a fecha de 31/08/2013</t>
  </si>
  <si>
    <t>Bajada nominal incluyendo la corrección adicional de la mitad de la rebaja exigida por los compradores en el índice de idealista, desde precio de pico a fecha de 31/08/2014</t>
  </si>
  <si>
    <t>Bajada nominal desde el precio de pico (Fotocasa) hasta 31/08/2013 (Fotocasa) incluyendo la corrección adicional de la mitad de la rebaja exigida por los compradores en el índice de idealista</t>
  </si>
  <si>
    <t>Bajada/subidas nominales para el período entre el 31/08/2013 y el 31/08/2014. Las bajadas tienen un signo negativo, las subidas no.</t>
  </si>
  <si>
    <t>Sin datos</t>
  </si>
  <si>
    <t>Villaverde</t>
  </si>
  <si>
    <t>Sants-Montjuic</t>
  </si>
  <si>
    <t>España</t>
  </si>
  <si>
    <t>Bajada en términos reales desde el precio de pico (Fotocasa) hasta 31/08/2013 incluyendo la corrección adicional de la mitad de la rebaja exigida por los compradores en el índice de idealista y la inflación según datos del Instituto Nacional de Estadística en %</t>
  </si>
  <si>
    <t>Bajada nominal desde el precio de pico (Fotocasa) hasta 31/08/2014 incluyendo la corrección adicional de la mitad de la rebaja exigida por los compradores en el índice de idealista</t>
  </si>
  <si>
    <t>Bajada en términos reales desde el precio de pico (Fotocasa) hasta 31/08/2014 incluyendo la corrección adicional de la mitad de la rebaja exigida por los compradores en el índice de idealista y la inflación según datos del Instituto Nacional de Estadística en %</t>
  </si>
  <si>
    <t>S.r.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</si>
</sst>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7" fontId="0" fillId="0" borderId="0" xfId="0" applyNumberFormat="1"/>
    <xf numFmtId="10" fontId="0" fillId="0" borderId="0" xfId="0" applyNumberFormat="1"/>
    <xf numFmtId="0" fontId="2" fillId="0" borderId="0" xfId="0" applyFont="1"/>
    <xf numFmtId="10" fontId="2" fillId="0" borderId="0" xfId="0" applyNumberFormat="1" applyFont="1"/>
    <xf numFmtId="17" fontId="2" fillId="0" borderId="0" xfId="0" applyNumberFormat="1" applyFont="1"/>
    <xf numFmtId="0" fontId="0" fillId="2" borderId="0" xfId="0" applyFill="1"/>
    <xf numFmtId="17" fontId="0" fillId="2" borderId="0" xfId="0" applyNumberFormat="1" applyFill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52"/>
  <sheetViews>
    <sheetView tabSelected="1" workbookViewId="0">
      <selection activeCell="A2" sqref="A2"/>
    </sheetView>
  </sheetViews>
  <sheetFormatPr defaultRowHeight="12.75"/>
  <cols>
    <col min="3" max="3" width="18" customWidth="1"/>
    <col min="4" max="4" width="9.42578125" customWidth="1"/>
    <col min="5" max="5" width="6.85546875" customWidth="1"/>
    <col min="6" max="6" width="8.28515625" customWidth="1"/>
    <col min="7" max="7" width="6.42578125" customWidth="1"/>
    <col min="8" max="8" width="8" style="2" customWidth="1"/>
    <col min="9" max="9" width="9.5703125" style="2" customWidth="1"/>
    <col min="10" max="10" width="8.85546875" style="2" customWidth="1"/>
    <col min="11" max="11" width="8.28515625" customWidth="1"/>
    <col min="12" max="12" width="8.7109375" style="2" customWidth="1"/>
    <col min="13" max="13" width="7.5703125" style="2" customWidth="1"/>
    <col min="14" max="14" width="7" customWidth="1"/>
    <col min="15" max="15" width="9.85546875" style="2" customWidth="1"/>
    <col min="16" max="16" width="10" style="2" customWidth="1"/>
    <col min="17" max="17" width="8.7109375" style="2" customWidth="1"/>
    <col min="18" max="18" width="10.7109375" customWidth="1"/>
    <col min="19" max="19" width="8.5703125" style="2" customWidth="1"/>
    <col min="20" max="20" width="9.7109375" customWidth="1"/>
  </cols>
  <sheetData>
    <row r="1" spans="1:21">
      <c r="A1" t="s">
        <v>49</v>
      </c>
      <c r="B1" t="s">
        <v>50</v>
      </c>
      <c r="C1" t="s">
        <v>51</v>
      </c>
      <c r="D1" s="3" t="s">
        <v>313</v>
      </c>
      <c r="E1" s="3" t="s">
        <v>316</v>
      </c>
      <c r="F1" s="3" t="s">
        <v>317</v>
      </c>
      <c r="G1" s="3" t="s">
        <v>314</v>
      </c>
      <c r="H1" s="4" t="s">
        <v>318</v>
      </c>
      <c r="I1" s="4" t="s">
        <v>319</v>
      </c>
      <c r="J1" s="4" t="s">
        <v>320</v>
      </c>
      <c r="K1" s="3" t="s">
        <v>322</v>
      </c>
      <c r="L1" s="4" t="s">
        <v>324</v>
      </c>
      <c r="M1" s="4" t="s">
        <v>330</v>
      </c>
      <c r="N1" s="3" t="s">
        <v>272</v>
      </c>
      <c r="O1" s="4" t="s">
        <v>291</v>
      </c>
      <c r="P1" s="4" t="s">
        <v>321</v>
      </c>
      <c r="Q1" s="4" t="s">
        <v>312</v>
      </c>
      <c r="R1" s="3" t="s">
        <v>323</v>
      </c>
      <c r="S1" s="4" t="s">
        <v>331</v>
      </c>
      <c r="T1" s="4" t="s">
        <v>332</v>
      </c>
      <c r="U1" s="4" t="s">
        <v>325</v>
      </c>
    </row>
    <row r="2" spans="1:21" ht="12.75" customHeight="1">
      <c r="A2" s="3" t="s">
        <v>329</v>
      </c>
      <c r="D2" s="3">
        <v>2938</v>
      </c>
      <c r="E2" s="3"/>
      <c r="F2" s="1">
        <v>39142</v>
      </c>
      <c r="G2" s="3">
        <v>1746</v>
      </c>
      <c r="H2" s="2">
        <v>0.23899999999999999</v>
      </c>
      <c r="I2" s="2">
        <f t="shared" ref="I2" si="0">(D2-G2)/D2</f>
        <v>0.40571817562968004</v>
      </c>
      <c r="J2" s="2">
        <f>(D2-(G2/1.163))/D2</f>
        <v>0.48900960931184873</v>
      </c>
      <c r="K2">
        <f t="shared" ref="K2" si="1">G2*(1-(H2/2))</f>
        <v>1537.3530000000001</v>
      </c>
      <c r="L2" s="2">
        <f t="shared" ref="L2" si="2">(D2-K2)/D2</f>
        <v>0.47673485364193324</v>
      </c>
      <c r="M2" s="2">
        <f>(D2-(K2/1.163))/D2</f>
        <v>0.55007296099908276</v>
      </c>
      <c r="N2" s="3">
        <v>1647</v>
      </c>
      <c r="O2" s="4">
        <v>0.21</v>
      </c>
      <c r="P2" s="2">
        <f t="shared" ref="P2" si="3">(D2-N2)/D2</f>
        <v>0.4394145677331518</v>
      </c>
      <c r="Q2" s="2">
        <f>(D2-(N2/1.158))/D2</f>
        <v>0.51590204467456979</v>
      </c>
      <c r="R2">
        <f>N2*(1-(O2/2))</f>
        <v>1474.0650000000001</v>
      </c>
      <c r="S2" s="2">
        <f t="shared" ref="S2" si="4">(D2-R2)/D2</f>
        <v>0.49827603812117083</v>
      </c>
      <c r="T2" s="2">
        <f>(D2-(R2/1.158))/D2</f>
        <v>0.5667323299837399</v>
      </c>
      <c r="U2" s="2">
        <f>-(S2-L2)</f>
        <v>-2.1541184479237585E-2</v>
      </c>
    </row>
    <row r="3" spans="1:21" ht="12.75" customHeight="1">
      <c r="A3" t="s">
        <v>33</v>
      </c>
      <c r="D3">
        <v>3700</v>
      </c>
      <c r="F3" s="1">
        <v>38991</v>
      </c>
      <c r="G3">
        <v>2320</v>
      </c>
      <c r="H3" s="2">
        <v>0.23100000000000001</v>
      </c>
      <c r="I3" s="2">
        <f t="shared" ref="I3:I28" si="5">(D3-G3)/D3</f>
        <v>0.37297297297297299</v>
      </c>
      <c r="J3" s="2">
        <f>(D3-(G3/1.163))/D3</f>
        <v>0.46085380307220375</v>
      </c>
      <c r="K3">
        <f t="shared" ref="K3:K66" si="6">G3*(1-(H3/2))</f>
        <v>2052.04</v>
      </c>
      <c r="L3" s="2">
        <f t="shared" ref="L3:L35" si="7">(D3-K3)/D3</f>
        <v>0.44539459459459463</v>
      </c>
      <c r="M3" s="2">
        <f>(D3-(K3/1.163))/D3</f>
        <v>0.52312518881736425</v>
      </c>
      <c r="N3">
        <v>2113</v>
      </c>
      <c r="O3" s="2">
        <v>0.219</v>
      </c>
      <c r="P3" s="2">
        <f t="shared" ref="P3:P35" si="8">(D3-N3)/D3</f>
        <v>0.42891891891891892</v>
      </c>
      <c r="Q3" s="2">
        <f>(D3-(N3/1.158))/D3</f>
        <v>0.5068384446622789</v>
      </c>
      <c r="R3">
        <f>N3*(1-(O3/2))</f>
        <v>1881.6264999999999</v>
      </c>
      <c r="S3" s="2">
        <f t="shared" ref="S3:S35" si="9">(D3-R3)/D3</f>
        <v>0.49145229729729734</v>
      </c>
      <c r="T3" s="2">
        <f>(D3-(R3/1.158))/D3</f>
        <v>0.56083963497175937</v>
      </c>
      <c r="U3" s="2">
        <f>-(S3-L3)</f>
        <v>-4.6057702702702707E-2</v>
      </c>
    </row>
    <row r="4" spans="1:21" ht="12.75" customHeight="1">
      <c r="A4" t="s">
        <v>33</v>
      </c>
      <c r="B4" t="s">
        <v>63</v>
      </c>
      <c r="D4">
        <v>3823</v>
      </c>
      <c r="F4" s="1">
        <v>38991</v>
      </c>
      <c r="G4">
        <v>2381</v>
      </c>
      <c r="H4" s="2">
        <v>0.23</v>
      </c>
      <c r="I4" s="2">
        <f t="shared" si="5"/>
        <v>0.37719068794140725</v>
      </c>
      <c r="J4" s="2">
        <f>(D4-(G4/1.163))/D4</f>
        <v>0.46448038516028139</v>
      </c>
      <c r="K4">
        <f t="shared" si="6"/>
        <v>2107.1849999999999</v>
      </c>
      <c r="L4" s="2">
        <f t="shared" si="7"/>
        <v>0.44881375882814545</v>
      </c>
      <c r="M4" s="2">
        <f>(D4-(K4/1.163))/D4</f>
        <v>0.52606514086684908</v>
      </c>
      <c r="N4">
        <v>2177</v>
      </c>
      <c r="O4" s="2">
        <v>0.217</v>
      </c>
      <c r="P4" s="2">
        <f t="shared" si="8"/>
        <v>0.43055192257389485</v>
      </c>
      <c r="Q4" s="2">
        <f>(D4-(N4/1.158))/D4</f>
        <v>0.50824863780129081</v>
      </c>
      <c r="R4">
        <f t="shared" ref="R4:R56" si="10">N4*(1-(O4/2))</f>
        <v>1940.7954999999999</v>
      </c>
      <c r="S4" s="2">
        <f t="shared" si="9"/>
        <v>0.49233703897462727</v>
      </c>
      <c r="T4" s="2">
        <f>(D4-(R4/1.158))/D4</f>
        <v>0.5616036605998509</v>
      </c>
      <c r="U4" s="2">
        <f t="shared" ref="U4:U67" si="11">-(S4-L4)</f>
        <v>-4.3523280146481824E-2</v>
      </c>
    </row>
    <row r="5" spans="1:21" ht="12.75" customHeight="1">
      <c r="A5" t="s">
        <v>16</v>
      </c>
      <c r="D5">
        <v>2292</v>
      </c>
      <c r="F5" s="1">
        <v>38991</v>
      </c>
      <c r="G5">
        <v>1441</v>
      </c>
      <c r="H5" s="2">
        <v>0.19800000000000001</v>
      </c>
      <c r="I5" s="2">
        <f t="shared" si="5"/>
        <v>0.37129144851657941</v>
      </c>
      <c r="J5" s="2">
        <f>(D5-(G5/1.163))/D5</f>
        <v>0.45940795229284564</v>
      </c>
      <c r="K5">
        <f t="shared" si="6"/>
        <v>1298.3410000000001</v>
      </c>
      <c r="L5" s="2">
        <f t="shared" si="7"/>
        <v>0.43353359511343798</v>
      </c>
      <c r="M5" s="2">
        <f>(D5-(K5/1.163))/D5</f>
        <v>0.51292656501585376</v>
      </c>
      <c r="N5">
        <v>1324</v>
      </c>
      <c r="O5" s="2">
        <v>0.26</v>
      </c>
      <c r="P5" s="2">
        <f t="shared" si="8"/>
        <v>0.42233856893542759</v>
      </c>
      <c r="Q5" s="2">
        <f>(D5-(N5/1.158))/D5</f>
        <v>0.50115593172316708</v>
      </c>
      <c r="R5">
        <f t="shared" si="10"/>
        <v>1151.8799999999999</v>
      </c>
      <c r="S5" s="2">
        <f t="shared" si="9"/>
        <v>0.49743455497382205</v>
      </c>
      <c r="T5" s="2">
        <f>(D5-(R5/1.158))/D5</f>
        <v>0.56600566059915547</v>
      </c>
      <c r="U5" s="2">
        <f t="shared" si="11"/>
        <v>-6.3900959860384077E-2</v>
      </c>
    </row>
    <row r="6" spans="1:21" ht="12.75" customHeight="1">
      <c r="A6" t="s">
        <v>35</v>
      </c>
      <c r="D6">
        <v>2180</v>
      </c>
      <c r="F6" s="1">
        <v>38961</v>
      </c>
      <c r="G6">
        <v>1388</v>
      </c>
      <c r="H6" s="2">
        <v>0.26700000000000002</v>
      </c>
      <c r="I6" s="2">
        <f t="shared" si="5"/>
        <v>0.363302752293578</v>
      </c>
      <c r="J6" s="2">
        <f>(D6-(G6/1.161))/D6</f>
        <v>0.45159582454227221</v>
      </c>
      <c r="K6">
        <f t="shared" si="6"/>
        <v>1202.702</v>
      </c>
      <c r="L6" s="2">
        <f t="shared" si="7"/>
        <v>0.44830183486238534</v>
      </c>
      <c r="M6" s="2">
        <f>(D6-(K6/1.161))/D6</f>
        <v>0.52480778196587885</v>
      </c>
      <c r="N6">
        <v>1333</v>
      </c>
      <c r="O6" s="2">
        <v>0.23899999999999999</v>
      </c>
      <c r="P6" s="2">
        <f t="shared" si="8"/>
        <v>0.3885321100917431</v>
      </c>
      <c r="Q6" s="2">
        <f>((D6-(K6/1.156))/D6)</f>
        <v>0.52275245230310152</v>
      </c>
      <c r="R6">
        <f t="shared" si="10"/>
        <v>1173.7065</v>
      </c>
      <c r="S6" s="2">
        <f t="shared" si="9"/>
        <v>0.4616025229357798</v>
      </c>
      <c r="T6" s="2">
        <f>(D6-(R6/1.156))/D6</f>
        <v>0.53425823783371962</v>
      </c>
      <c r="U6" s="2">
        <f t="shared" si="11"/>
        <v>-1.3300688073394462E-2</v>
      </c>
    </row>
    <row r="7" spans="1:21" ht="12.75" customHeight="1">
      <c r="A7" t="s">
        <v>35</v>
      </c>
      <c r="B7" t="s">
        <v>35</v>
      </c>
      <c r="D7">
        <v>2207</v>
      </c>
      <c r="F7" s="1">
        <v>38961</v>
      </c>
      <c r="G7">
        <v>1533</v>
      </c>
      <c r="H7" s="2">
        <v>0.29299999999999998</v>
      </c>
      <c r="I7" s="2">
        <f t="shared" si="5"/>
        <v>0.30539193475305842</v>
      </c>
      <c r="J7" s="2">
        <f>(D7-(G7/1.161))/D7</f>
        <v>0.4017157060749858</v>
      </c>
      <c r="K7">
        <f t="shared" si="6"/>
        <v>1308.4155000000001</v>
      </c>
      <c r="L7" s="2">
        <f t="shared" si="7"/>
        <v>0.40715201631173537</v>
      </c>
      <c r="M7" s="2">
        <f>(D7-(K7/1.161))/D7</f>
        <v>0.48936435513500026</v>
      </c>
      <c r="N7">
        <v>1444</v>
      </c>
      <c r="O7" s="2">
        <v>0.23</v>
      </c>
      <c r="P7" s="2">
        <f t="shared" si="8"/>
        <v>0.34571816946080652</v>
      </c>
      <c r="Q7" s="2">
        <f>((D7-(K7/1.156))/D7)</f>
        <v>0.48715572345305824</v>
      </c>
      <c r="R7">
        <f t="shared" si="10"/>
        <v>1277.94</v>
      </c>
      <c r="S7" s="2">
        <f t="shared" si="9"/>
        <v>0.42096057997281378</v>
      </c>
      <c r="T7" s="2">
        <f>(D7-(R7/1.156))/D7</f>
        <v>0.49910084772734753</v>
      </c>
      <c r="U7" s="2">
        <f t="shared" si="11"/>
        <v>-1.380856366107841E-2</v>
      </c>
    </row>
    <row r="8" spans="1:21" ht="12.75" customHeight="1">
      <c r="A8" t="s">
        <v>35</v>
      </c>
      <c r="B8" s="3" t="s">
        <v>181</v>
      </c>
      <c r="D8">
        <v>2918</v>
      </c>
      <c r="F8" s="1">
        <v>38961</v>
      </c>
      <c r="G8">
        <v>1891</v>
      </c>
      <c r="H8" s="2">
        <v>0.26600000000000001</v>
      </c>
      <c r="I8" s="2">
        <f t="shared" si="5"/>
        <v>0.35195339273474985</v>
      </c>
      <c r="J8" s="2">
        <f>(D8-(G8/1.161))/D8</f>
        <v>0.44182032104629615</v>
      </c>
      <c r="K8">
        <f t="shared" si="6"/>
        <v>1639.4970000000001</v>
      </c>
      <c r="L8" s="2">
        <f t="shared" si="7"/>
        <v>0.43814359150102805</v>
      </c>
      <c r="M8" s="2">
        <f>(D8-(K8/1.161))/D8</f>
        <v>0.51605821834713872</v>
      </c>
      <c r="N8">
        <v>1860</v>
      </c>
      <c r="O8" s="2">
        <v>0.24399999999999999</v>
      </c>
      <c r="P8" s="2">
        <f t="shared" si="8"/>
        <v>0.36257710760795064</v>
      </c>
      <c r="Q8" s="2">
        <f>((D8-(K8/1.156))/D8)</f>
        <v>0.51396504455106229</v>
      </c>
      <c r="R8">
        <f t="shared" si="10"/>
        <v>1633.08</v>
      </c>
      <c r="S8" s="2">
        <f t="shared" si="9"/>
        <v>0.44034270047978069</v>
      </c>
      <c r="T8" s="2">
        <f>(D8-(R8/1.156))/D8</f>
        <v>0.51586738795828779</v>
      </c>
      <c r="U8" s="2">
        <f t="shared" si="11"/>
        <v>-2.1991089787526397E-3</v>
      </c>
    </row>
    <row r="9" spans="1:21" ht="12.75" customHeight="1">
      <c r="A9" t="s">
        <v>35</v>
      </c>
      <c r="B9" s="3" t="s">
        <v>182</v>
      </c>
      <c r="D9">
        <v>2543</v>
      </c>
      <c r="F9" s="1">
        <v>38991</v>
      </c>
      <c r="G9">
        <v>1758</v>
      </c>
      <c r="H9" s="2">
        <v>0.22800000000000001</v>
      </c>
      <c r="I9" s="2">
        <f t="shared" si="5"/>
        <v>0.30869052300432559</v>
      </c>
      <c r="J9" s="2">
        <f t="shared" ref="J9:J14" si="12">(D9-(G9/1.163))/D9</f>
        <v>0.40558084523157839</v>
      </c>
      <c r="K9">
        <f t="shared" si="6"/>
        <v>1557.588</v>
      </c>
      <c r="L9" s="2">
        <f t="shared" si="7"/>
        <v>0.38749980338183249</v>
      </c>
      <c r="M9" s="2">
        <f t="shared" ref="M9:M14" si="13">(D9-(K9/1.163))/D9</f>
        <v>0.47334462887517842</v>
      </c>
      <c r="N9">
        <v>1613</v>
      </c>
      <c r="O9" s="2">
        <v>0.249</v>
      </c>
      <c r="P9" s="2">
        <f t="shared" si="8"/>
        <v>0.36570979158474243</v>
      </c>
      <c r="Q9" s="2">
        <f t="shared" ref="Q9:Q14" si="14">(D9-(N9/1.158))/D9</f>
        <v>0.45225370603172915</v>
      </c>
      <c r="R9">
        <f t="shared" si="10"/>
        <v>1412.1814999999999</v>
      </c>
      <c r="S9" s="2">
        <f t="shared" si="9"/>
        <v>0.44467892253244201</v>
      </c>
      <c r="T9" s="2">
        <f t="shared" ref="T9:T14" si="15">(D9-(R9/1.158))/D9</f>
        <v>0.52044811963077897</v>
      </c>
      <c r="U9" s="2">
        <f t="shared" si="11"/>
        <v>-5.7179119150609525E-2</v>
      </c>
    </row>
    <row r="10" spans="1:21" ht="12.75" customHeight="1">
      <c r="A10" t="s">
        <v>35</v>
      </c>
      <c r="B10" s="3" t="s">
        <v>183</v>
      </c>
      <c r="D10">
        <v>2384</v>
      </c>
      <c r="F10" s="1">
        <v>38991</v>
      </c>
      <c r="G10">
        <v>1457</v>
      </c>
      <c r="H10" s="2">
        <v>0.318</v>
      </c>
      <c r="I10" s="2">
        <f t="shared" si="5"/>
        <v>0.38884228187919462</v>
      </c>
      <c r="J10" s="2">
        <f t="shared" si="12"/>
        <v>0.47449895260463859</v>
      </c>
      <c r="K10">
        <f t="shared" si="6"/>
        <v>1225.337</v>
      </c>
      <c r="L10" s="2">
        <f t="shared" si="7"/>
        <v>0.48601635906040269</v>
      </c>
      <c r="M10" s="2">
        <f t="shared" si="13"/>
        <v>0.558053619140501</v>
      </c>
      <c r="N10">
        <v>1616</v>
      </c>
      <c r="O10" s="2">
        <v>0.28000000000000003</v>
      </c>
      <c r="P10" s="2">
        <f t="shared" si="8"/>
        <v>0.32214765100671139</v>
      </c>
      <c r="Q10" s="2">
        <f t="shared" si="14"/>
        <v>0.41463527720786819</v>
      </c>
      <c r="R10">
        <f t="shared" si="10"/>
        <v>1389.76</v>
      </c>
      <c r="S10" s="2">
        <f t="shared" si="9"/>
        <v>0.41704697986577183</v>
      </c>
      <c r="T10" s="2">
        <f t="shared" si="15"/>
        <v>0.4965863383987667</v>
      </c>
      <c r="U10" s="2">
        <f t="shared" si="11"/>
        <v>6.8969379194630864E-2</v>
      </c>
    </row>
    <row r="11" spans="1:21" ht="12.75" customHeight="1">
      <c r="A11" t="s">
        <v>35</v>
      </c>
      <c r="B11" s="3" t="s">
        <v>184</v>
      </c>
      <c r="D11">
        <v>2825</v>
      </c>
      <c r="F11" s="1">
        <v>38991</v>
      </c>
      <c r="G11">
        <v>1852</v>
      </c>
      <c r="H11" s="2">
        <v>0.308</v>
      </c>
      <c r="I11" s="2">
        <f t="shared" si="5"/>
        <v>0.34442477876106192</v>
      </c>
      <c r="J11" s="2">
        <f t="shared" si="12"/>
        <v>0.43630677451510058</v>
      </c>
      <c r="K11">
        <f t="shared" si="6"/>
        <v>1566.7919999999999</v>
      </c>
      <c r="L11" s="2">
        <f t="shared" si="7"/>
        <v>0.44538336283185842</v>
      </c>
      <c r="M11" s="2">
        <f t="shared" si="13"/>
        <v>0.52311553123977517</v>
      </c>
      <c r="N11">
        <v>1711</v>
      </c>
      <c r="O11" s="2">
        <v>0.23899999999999999</v>
      </c>
      <c r="P11" s="2">
        <f t="shared" si="8"/>
        <v>0.39433628318584069</v>
      </c>
      <c r="Q11" s="2">
        <f t="shared" si="14"/>
        <v>0.47697433781160675</v>
      </c>
      <c r="R11">
        <f t="shared" si="10"/>
        <v>1506.5355000000002</v>
      </c>
      <c r="S11" s="2">
        <f t="shared" si="9"/>
        <v>0.46671309734513267</v>
      </c>
      <c r="T11" s="2">
        <f t="shared" si="15"/>
        <v>0.53947590444311977</v>
      </c>
      <c r="U11" s="2">
        <f t="shared" si="11"/>
        <v>-2.1329734513274246E-2</v>
      </c>
    </row>
    <row r="12" spans="1:21" ht="12.75" customHeight="1">
      <c r="A12" t="s">
        <v>35</v>
      </c>
      <c r="B12" s="3" t="s">
        <v>185</v>
      </c>
      <c r="D12">
        <v>1732</v>
      </c>
      <c r="F12" s="1">
        <v>38991</v>
      </c>
      <c r="G12">
        <v>1313</v>
      </c>
      <c r="H12" s="2">
        <v>0.23400000000000001</v>
      </c>
      <c r="I12" s="2">
        <f t="shared" si="5"/>
        <v>0.24191685912240185</v>
      </c>
      <c r="J12" s="2">
        <f t="shared" si="12"/>
        <v>0.34816582899604631</v>
      </c>
      <c r="K12">
        <f t="shared" si="6"/>
        <v>1159.3789999999999</v>
      </c>
      <c r="L12" s="2">
        <f t="shared" si="7"/>
        <v>0.33061258660508086</v>
      </c>
      <c r="M12" s="2">
        <f t="shared" si="13"/>
        <v>0.42443042700350891</v>
      </c>
      <c r="N12">
        <v>1155</v>
      </c>
      <c r="O12" s="2">
        <v>0.20100000000000001</v>
      </c>
      <c r="P12" s="2">
        <f t="shared" si="8"/>
        <v>0.33314087759815242</v>
      </c>
      <c r="Q12" s="2">
        <f t="shared" si="14"/>
        <v>0.42412856441982072</v>
      </c>
      <c r="R12">
        <f t="shared" si="10"/>
        <v>1038.9224999999999</v>
      </c>
      <c r="S12" s="2">
        <f t="shared" si="9"/>
        <v>0.40016021939953816</v>
      </c>
      <c r="T12" s="2">
        <f t="shared" si="15"/>
        <v>0.48200364369562881</v>
      </c>
      <c r="U12" s="2">
        <f t="shared" si="11"/>
        <v>-6.9547632794457304E-2</v>
      </c>
    </row>
    <row r="13" spans="1:21" ht="12.75" customHeight="1">
      <c r="A13" t="s">
        <v>35</v>
      </c>
      <c r="B13" s="3" t="s">
        <v>186</v>
      </c>
      <c r="D13">
        <v>2111</v>
      </c>
      <c r="F13" s="1">
        <v>38991</v>
      </c>
      <c r="G13">
        <v>1616</v>
      </c>
      <c r="H13" s="2">
        <v>0.20300000000000001</v>
      </c>
      <c r="I13" s="2">
        <f t="shared" si="5"/>
        <v>0.23448602558029369</v>
      </c>
      <c r="J13" s="2">
        <f t="shared" si="12"/>
        <v>0.34177646223585018</v>
      </c>
      <c r="K13">
        <f t="shared" si="6"/>
        <v>1451.9759999999999</v>
      </c>
      <c r="L13" s="2">
        <f t="shared" si="7"/>
        <v>0.31218569398389395</v>
      </c>
      <c r="M13" s="2">
        <f t="shared" si="13"/>
        <v>0.40858615131891146</v>
      </c>
      <c r="N13">
        <v>1579</v>
      </c>
      <c r="O13" s="2">
        <v>0.245</v>
      </c>
      <c r="P13" s="2">
        <f t="shared" si="8"/>
        <v>0.25201326385599243</v>
      </c>
      <c r="Q13" s="2">
        <f t="shared" si="14"/>
        <v>0.35407017604144414</v>
      </c>
      <c r="R13">
        <f t="shared" si="10"/>
        <v>1385.5725</v>
      </c>
      <c r="S13" s="2">
        <f t="shared" si="9"/>
        <v>0.34364163903363337</v>
      </c>
      <c r="T13" s="2">
        <f t="shared" si="15"/>
        <v>0.43319657947636725</v>
      </c>
      <c r="U13" s="2">
        <f t="shared" si="11"/>
        <v>-3.145594504973942E-2</v>
      </c>
    </row>
    <row r="14" spans="1:21" ht="12.75" customHeight="1">
      <c r="A14" t="s">
        <v>35</v>
      </c>
      <c r="B14" s="3" t="s">
        <v>273</v>
      </c>
      <c r="D14">
        <v>1885</v>
      </c>
      <c r="F14" s="1">
        <v>38991</v>
      </c>
      <c r="G14">
        <v>1204</v>
      </c>
      <c r="H14" s="2">
        <v>0.247</v>
      </c>
      <c r="I14" s="2">
        <f t="shared" si="5"/>
        <v>0.36127320954907161</v>
      </c>
      <c r="J14" s="2">
        <f t="shared" si="12"/>
        <v>0.45079381732508306</v>
      </c>
      <c r="K14">
        <f t="shared" si="6"/>
        <v>1055.306</v>
      </c>
      <c r="L14" s="2">
        <f t="shared" si="7"/>
        <v>0.44015596816976127</v>
      </c>
      <c r="M14" s="2">
        <f t="shared" si="13"/>
        <v>0.5186207808854354</v>
      </c>
      <c r="N14">
        <v>1088</v>
      </c>
      <c r="O14" s="2">
        <v>0.20300000000000001</v>
      </c>
      <c r="P14" s="2">
        <f t="shared" si="8"/>
        <v>0.42281167108753315</v>
      </c>
      <c r="Q14" s="2">
        <f t="shared" si="14"/>
        <v>0.50156448280443267</v>
      </c>
      <c r="R14">
        <f t="shared" si="10"/>
        <v>977.56799999999998</v>
      </c>
      <c r="S14" s="2">
        <f t="shared" si="9"/>
        <v>0.48139628647214855</v>
      </c>
      <c r="T14" s="2">
        <f t="shared" si="15"/>
        <v>0.55215568779978275</v>
      </c>
      <c r="U14" s="2">
        <f t="shared" si="11"/>
        <v>-4.124031830238728E-2</v>
      </c>
    </row>
    <row r="15" spans="1:21" ht="12.75" customHeight="1">
      <c r="A15" t="s">
        <v>35</v>
      </c>
      <c r="B15" s="3" t="s">
        <v>187</v>
      </c>
      <c r="D15">
        <v>2061</v>
      </c>
      <c r="F15" s="1">
        <v>38961</v>
      </c>
      <c r="G15">
        <v>1357</v>
      </c>
      <c r="H15" s="2">
        <v>0.191</v>
      </c>
      <c r="I15" s="2">
        <f t="shared" si="5"/>
        <v>0.34158175642891803</v>
      </c>
      <c r="J15" s="2">
        <f>(D15-(G15/1.161))/D15</f>
        <v>0.43288695644178987</v>
      </c>
      <c r="K15">
        <f t="shared" si="6"/>
        <v>1227.4065000000001</v>
      </c>
      <c r="L15" s="2">
        <f t="shared" si="7"/>
        <v>0.40446069868995632</v>
      </c>
      <c r="M15" s="2">
        <f>(D15-(K15/1.161))/D15</f>
        <v>0.48704625210159885</v>
      </c>
      <c r="N15">
        <v>1182</v>
      </c>
      <c r="O15" s="2">
        <v>0.26400000000000001</v>
      </c>
      <c r="P15" s="2">
        <f t="shared" si="8"/>
        <v>0.42649199417758371</v>
      </c>
      <c r="Q15" s="2">
        <f>((D15-(K15/1.156))/D15)</f>
        <v>0.48482759402245357</v>
      </c>
      <c r="R15">
        <f t="shared" si="10"/>
        <v>1025.9759999999999</v>
      </c>
      <c r="S15" s="2">
        <f t="shared" si="9"/>
        <v>0.5021950509461427</v>
      </c>
      <c r="T15" s="2">
        <f>(D15-(R15/1.156))/D15</f>
        <v>0.56937288144129994</v>
      </c>
      <c r="U15" s="2">
        <f t="shared" si="11"/>
        <v>-9.7734352256186374E-2</v>
      </c>
    </row>
    <row r="16" spans="1:21" ht="12.75" customHeight="1">
      <c r="A16" t="s">
        <v>35</v>
      </c>
      <c r="B16" s="3" t="s">
        <v>188</v>
      </c>
      <c r="D16">
        <v>2089</v>
      </c>
      <c r="F16" s="1">
        <v>38991</v>
      </c>
      <c r="G16">
        <v>1308</v>
      </c>
      <c r="H16" s="2">
        <v>0.23200000000000001</v>
      </c>
      <c r="I16" s="2">
        <f t="shared" si="5"/>
        <v>0.37386309238870274</v>
      </c>
      <c r="J16" s="2">
        <f>(D16-(G16/1.163))/D16</f>
        <v>0.46161916800404362</v>
      </c>
      <c r="K16">
        <f t="shared" si="6"/>
        <v>1156.2719999999999</v>
      </c>
      <c r="L16" s="2">
        <f t="shared" si="7"/>
        <v>0.44649497367161323</v>
      </c>
      <c r="M16" s="2">
        <f>(D16-(K16/1.163))/D16</f>
        <v>0.52407134451557458</v>
      </c>
      <c r="N16">
        <v>1241</v>
      </c>
      <c r="O16" s="2">
        <v>0.26200000000000001</v>
      </c>
      <c r="P16" s="2">
        <f t="shared" si="8"/>
        <v>0.40593585447582575</v>
      </c>
      <c r="Q16" s="2">
        <f>(D16-(N16/1.158))/D16</f>
        <v>0.48699123875287192</v>
      </c>
      <c r="R16">
        <f t="shared" si="10"/>
        <v>1078.4290000000001</v>
      </c>
      <c r="S16" s="2">
        <f t="shared" si="9"/>
        <v>0.48375825753949253</v>
      </c>
      <c r="T16" s="2">
        <f>(D16-(R16/1.158))/D16</f>
        <v>0.55419538647624578</v>
      </c>
      <c r="U16" s="2">
        <f t="shared" si="11"/>
        <v>-3.7263283867879304E-2</v>
      </c>
    </row>
    <row r="17" spans="1:21" ht="12.75" customHeight="1">
      <c r="A17" t="s">
        <v>35</v>
      </c>
      <c r="B17" s="3" t="s">
        <v>189</v>
      </c>
      <c r="D17">
        <v>1921</v>
      </c>
      <c r="F17" s="1">
        <v>38961</v>
      </c>
      <c r="G17">
        <v>1268</v>
      </c>
      <c r="H17" s="2">
        <v>0.224</v>
      </c>
      <c r="I17" s="2">
        <f t="shared" si="5"/>
        <v>0.33992712129099428</v>
      </c>
      <c r="J17" s="2">
        <f>(D17-(G17/1.161))/D17</f>
        <v>0.43146177544443948</v>
      </c>
      <c r="K17">
        <f t="shared" si="6"/>
        <v>1125.9839999999999</v>
      </c>
      <c r="L17" s="2">
        <f t="shared" si="7"/>
        <v>0.41385528370640295</v>
      </c>
      <c r="M17" s="2">
        <f>(D17-(K17/1.161))/D17</f>
        <v>0.49513805659466231</v>
      </c>
      <c r="N17">
        <v>1254</v>
      </c>
      <c r="O17" s="2">
        <v>0.246</v>
      </c>
      <c r="P17" s="2">
        <f t="shared" si="8"/>
        <v>0.34721499219156687</v>
      </c>
      <c r="Q17" s="2">
        <f>((D17-(K17/1.156))/D17)</f>
        <v>0.49295439766989874</v>
      </c>
      <c r="R17">
        <f t="shared" si="10"/>
        <v>1099.758</v>
      </c>
      <c r="S17" s="2">
        <f t="shared" si="9"/>
        <v>0.42750754815200415</v>
      </c>
      <c r="T17" s="2">
        <f>(D17-(R17/1.156))/D17</f>
        <v>0.5047643150103841</v>
      </c>
      <c r="U17" s="2">
        <f t="shared" si="11"/>
        <v>-1.3652264445601192E-2</v>
      </c>
    </row>
    <row r="18" spans="1:21" ht="12.75" customHeight="1">
      <c r="A18" t="s">
        <v>52</v>
      </c>
      <c r="D18">
        <v>2261</v>
      </c>
      <c r="F18" s="1">
        <v>38961</v>
      </c>
      <c r="G18">
        <v>1401</v>
      </c>
      <c r="H18" s="2">
        <v>0.27400000000000002</v>
      </c>
      <c r="I18" s="2">
        <f t="shared" si="5"/>
        <v>0.38036267138434321</v>
      </c>
      <c r="J18" s="2">
        <f>(D18-(G18/1.161))/D18</f>
        <v>0.46628998396584254</v>
      </c>
      <c r="K18">
        <f t="shared" si="6"/>
        <v>1209.0629999999999</v>
      </c>
      <c r="L18" s="2">
        <f t="shared" si="7"/>
        <v>0.46525298540468824</v>
      </c>
      <c r="M18" s="2">
        <f>(D18-(K18/1.161))/D18</f>
        <v>0.53940825616252219</v>
      </c>
      <c r="N18">
        <v>1266</v>
      </c>
      <c r="O18" s="2">
        <v>0.251</v>
      </c>
      <c r="P18" s="2">
        <f t="shared" si="8"/>
        <v>0.44007076514816451</v>
      </c>
      <c r="Q18" s="2">
        <f>((D18-(K18/1.156))/D18)</f>
        <v>0.53741607733969565</v>
      </c>
      <c r="R18">
        <f t="shared" si="10"/>
        <v>1107.117</v>
      </c>
      <c r="S18" s="2">
        <f t="shared" si="9"/>
        <v>0.51034188412206993</v>
      </c>
      <c r="T18" s="2">
        <f>(D18-(R18/1.156))/D18</f>
        <v>0.57642031498448953</v>
      </c>
      <c r="U18" s="2">
        <f t="shared" si="11"/>
        <v>-4.5088898717381698E-2</v>
      </c>
    </row>
    <row r="19" spans="1:21" ht="12.75" customHeight="1">
      <c r="A19" t="s">
        <v>52</v>
      </c>
      <c r="B19" t="s">
        <v>52</v>
      </c>
      <c r="D19">
        <v>2541</v>
      </c>
      <c r="F19" s="1">
        <v>38961</v>
      </c>
      <c r="G19">
        <v>1570</v>
      </c>
      <c r="H19" s="2">
        <v>0.27600000000000002</v>
      </c>
      <c r="I19" s="2">
        <f t="shared" si="5"/>
        <v>0.38213301849665487</v>
      </c>
      <c r="J19" s="2">
        <f>(D19-(G19/1.161))/D19</f>
        <v>0.46781483074647279</v>
      </c>
      <c r="K19">
        <f t="shared" si="6"/>
        <v>1353.34</v>
      </c>
      <c r="L19" s="2">
        <f t="shared" si="7"/>
        <v>0.4673986619441165</v>
      </c>
      <c r="M19" s="2">
        <f>(D19-(K19/1.161))/D19</f>
        <v>0.54125638410345955</v>
      </c>
      <c r="N19">
        <v>1419</v>
      </c>
      <c r="O19" s="2">
        <v>0.23300000000000001</v>
      </c>
      <c r="P19" s="2">
        <f t="shared" si="8"/>
        <v>0.44155844155844154</v>
      </c>
      <c r="Q19" s="2">
        <f>((D19-(K19/1.156))/D19)</f>
        <v>0.53927219891359557</v>
      </c>
      <c r="R19">
        <f t="shared" si="10"/>
        <v>1253.6865</v>
      </c>
      <c r="S19" s="2">
        <f t="shared" si="9"/>
        <v>0.50661688311688313</v>
      </c>
      <c r="T19" s="2">
        <f>(D19-(R19/1.156))/D19</f>
        <v>0.5731979957758504</v>
      </c>
      <c r="U19" s="2">
        <f t="shared" si="11"/>
        <v>-3.9218221172766632E-2</v>
      </c>
    </row>
    <row r="20" spans="1:21" ht="12.75" customHeight="1">
      <c r="A20" t="s">
        <v>52</v>
      </c>
      <c r="B20" t="s">
        <v>67</v>
      </c>
      <c r="D20">
        <v>1953</v>
      </c>
      <c r="F20" s="1">
        <v>38991</v>
      </c>
      <c r="G20">
        <v>1326</v>
      </c>
      <c r="H20" s="2">
        <v>0.434</v>
      </c>
      <c r="I20" s="2">
        <f t="shared" si="5"/>
        <v>0.32104454685099848</v>
      </c>
      <c r="J20" s="2">
        <f>(D20-(G20/1.163))/D20</f>
        <v>0.41620339368099613</v>
      </c>
      <c r="K20">
        <f t="shared" si="6"/>
        <v>1038.258</v>
      </c>
      <c r="L20" s="2">
        <f t="shared" si="7"/>
        <v>0.4683778801843318</v>
      </c>
      <c r="M20" s="2">
        <f>(D20-(K20/1.163))/D20</f>
        <v>0.54288725725221998</v>
      </c>
      <c r="N20">
        <v>1195</v>
      </c>
      <c r="O20" s="2">
        <v>0.21</v>
      </c>
      <c r="P20" s="2">
        <f t="shared" si="8"/>
        <v>0.38812083973374295</v>
      </c>
      <c r="Q20" s="2">
        <f>(D20-(N20/1.158))/D20</f>
        <v>0.47160694277525295</v>
      </c>
      <c r="R20">
        <f t="shared" si="10"/>
        <v>1069.5250000000001</v>
      </c>
      <c r="S20" s="2">
        <f t="shared" si="9"/>
        <v>0.4523681515616999</v>
      </c>
      <c r="T20" s="2">
        <f>(D20-(R20/1.158))/D20</f>
        <v>0.52708821378385129</v>
      </c>
      <c r="U20" s="2">
        <f t="shared" si="11"/>
        <v>1.6009728622631891E-2</v>
      </c>
    </row>
    <row r="21" spans="1:21" ht="12.75" customHeight="1">
      <c r="A21" t="s">
        <v>52</v>
      </c>
      <c r="B21" t="s">
        <v>71</v>
      </c>
      <c r="D21">
        <v>2321</v>
      </c>
      <c r="F21" s="1">
        <v>38961</v>
      </c>
      <c r="G21">
        <v>1415</v>
      </c>
      <c r="H21" s="2">
        <v>0.24099999999999999</v>
      </c>
      <c r="I21" s="2">
        <f t="shared" si="5"/>
        <v>0.3903489875053856</v>
      </c>
      <c r="J21" s="2">
        <f>(D21-(G21/1.161))/D21</f>
        <v>0.47489146210627531</v>
      </c>
      <c r="K21">
        <f t="shared" si="6"/>
        <v>1244.4924999999998</v>
      </c>
      <c r="L21" s="2">
        <f t="shared" si="7"/>
        <v>0.46381193451098673</v>
      </c>
      <c r="M21" s="2">
        <f>(D21-(K21/1.161))/D21</f>
        <v>0.53816704092246914</v>
      </c>
      <c r="N21">
        <v>1293</v>
      </c>
      <c r="O21" s="2">
        <v>0.26400000000000001</v>
      </c>
      <c r="P21" s="2">
        <f t="shared" si="8"/>
        <v>0.44291253769926758</v>
      </c>
      <c r="Q21" s="2">
        <f>((D21-(K21/1.156))/D21)</f>
        <v>0.5361694935216148</v>
      </c>
      <c r="R21">
        <f t="shared" si="10"/>
        <v>1122.3240000000001</v>
      </c>
      <c r="S21" s="2">
        <f t="shared" si="9"/>
        <v>0.51644808272296416</v>
      </c>
      <c r="T21" s="2">
        <f>(D21-(R21/1.156))/D21</f>
        <v>0.58170249370498628</v>
      </c>
      <c r="U21" s="2">
        <f t="shared" si="11"/>
        <v>-5.2636148211977429E-2</v>
      </c>
    </row>
    <row r="22" spans="1:21" ht="12.75" customHeight="1">
      <c r="A22" t="s">
        <v>6</v>
      </c>
      <c r="D22">
        <v>2595</v>
      </c>
      <c r="F22" s="1">
        <v>38961</v>
      </c>
      <c r="G22">
        <v>1811</v>
      </c>
      <c r="H22" s="2">
        <v>0.24299999999999999</v>
      </c>
      <c r="I22" s="2">
        <f t="shared" si="5"/>
        <v>0.30211946050096339</v>
      </c>
      <c r="J22" s="2">
        <f>(D22-(G22/1.161))/D22</f>
        <v>0.39889703746853011</v>
      </c>
      <c r="K22">
        <f t="shared" si="6"/>
        <v>1590.9635000000001</v>
      </c>
      <c r="L22" s="2">
        <f t="shared" si="7"/>
        <v>0.38691194605009632</v>
      </c>
      <c r="M22" s="2">
        <f>(D22-(K22/1.161))/D22</f>
        <v>0.47193104741610359</v>
      </c>
      <c r="N22">
        <v>1679</v>
      </c>
      <c r="O22" s="2">
        <v>0.24299999999999999</v>
      </c>
      <c r="P22" s="2">
        <f t="shared" si="8"/>
        <v>0.35298651252408481</v>
      </c>
      <c r="Q22" s="2">
        <f>((D22-(K22/1.156))/D22)</f>
        <v>0.46964701215406257</v>
      </c>
      <c r="R22">
        <f t="shared" si="10"/>
        <v>1475.0015000000001</v>
      </c>
      <c r="S22" s="2">
        <f t="shared" si="9"/>
        <v>0.43159865125240843</v>
      </c>
      <c r="T22" s="2">
        <f>(D22-(R22/1.156))/D22</f>
        <v>0.50830333153322527</v>
      </c>
      <c r="U22" s="2">
        <f t="shared" si="11"/>
        <v>-4.4686705202312105E-2</v>
      </c>
    </row>
    <row r="23" spans="1:21" ht="12.75" customHeight="1">
      <c r="A23" t="s">
        <v>6</v>
      </c>
      <c r="B23" t="s">
        <v>42</v>
      </c>
      <c r="D23">
        <v>2757</v>
      </c>
      <c r="F23" s="1">
        <v>38961</v>
      </c>
      <c r="G23">
        <v>1919</v>
      </c>
      <c r="H23" s="2">
        <v>0.28299999999999997</v>
      </c>
      <c r="I23" s="2">
        <f t="shared" si="5"/>
        <v>0.30395357272397533</v>
      </c>
      <c r="J23" s="2">
        <f>(D23-(G23/1.161))/D23</f>
        <v>0.40047680682512954</v>
      </c>
      <c r="K23">
        <f t="shared" si="6"/>
        <v>1647.4615000000001</v>
      </c>
      <c r="L23" s="2">
        <f t="shared" si="7"/>
        <v>0.4024441421835328</v>
      </c>
      <c r="M23" s="2">
        <f>(D23-(K23/1.161))/D23</f>
        <v>0.48530933865937365</v>
      </c>
      <c r="N23">
        <v>1741</v>
      </c>
      <c r="O23" s="2">
        <v>0.26</v>
      </c>
      <c r="P23" s="2">
        <f t="shared" si="8"/>
        <v>0.36851650344577441</v>
      </c>
      <c r="Q23" s="2">
        <f>((D23-(K23/1.156))/D23)</f>
        <v>0.48308316797883455</v>
      </c>
      <c r="R23">
        <f t="shared" si="10"/>
        <v>1514.67</v>
      </c>
      <c r="S23" s="2">
        <f t="shared" si="9"/>
        <v>0.4506093579978237</v>
      </c>
      <c r="T23" s="2">
        <f>(D23-(R23/1.156))/D23</f>
        <v>0.52474857958289245</v>
      </c>
      <c r="U23" s="2">
        <f t="shared" si="11"/>
        <v>-4.8165215814290896E-2</v>
      </c>
    </row>
    <row r="24" spans="1:21" ht="12.75" customHeight="1">
      <c r="A24" t="s">
        <v>6</v>
      </c>
      <c r="B24" s="3" t="s">
        <v>274</v>
      </c>
      <c r="D24">
        <v>3089</v>
      </c>
      <c r="F24" s="1">
        <v>38991</v>
      </c>
      <c r="G24">
        <v>2007</v>
      </c>
      <c r="H24" s="2">
        <v>0.24299999999999999</v>
      </c>
      <c r="I24" s="2">
        <f t="shared" si="5"/>
        <v>0.35027516995791519</v>
      </c>
      <c r="J24" s="2">
        <f>(D24-(G24/1.163))/D24</f>
        <v>0.44133720546682309</v>
      </c>
      <c r="K24">
        <f t="shared" si="6"/>
        <v>1763.1495000000002</v>
      </c>
      <c r="L24" s="2">
        <f t="shared" si="7"/>
        <v>0.42921673680802841</v>
      </c>
      <c r="M24" s="2">
        <f>(D24-(K24/1.163))/D24</f>
        <v>0.50921473500260406</v>
      </c>
      <c r="N24">
        <v>1847</v>
      </c>
      <c r="O24" s="2">
        <v>0.21</v>
      </c>
      <c r="P24" s="2">
        <f t="shared" si="8"/>
        <v>0.4020718679184202</v>
      </c>
      <c r="Q24" s="2">
        <f>(D24-(N24/1.158))/D24</f>
        <v>0.48365446279656316</v>
      </c>
      <c r="R24">
        <f t="shared" si="10"/>
        <v>1653.0650000000001</v>
      </c>
      <c r="S24" s="2">
        <f t="shared" si="9"/>
        <v>0.46485432178698605</v>
      </c>
      <c r="T24" s="2">
        <f>(D24-(R24/1.158))/D24</f>
        <v>0.53787074420292402</v>
      </c>
      <c r="U24" s="2">
        <f t="shared" si="11"/>
        <v>-3.5637584978957637E-2</v>
      </c>
    </row>
    <row r="25" spans="1:21" ht="12.75" customHeight="1">
      <c r="A25" t="s">
        <v>6</v>
      </c>
      <c r="B25" s="3" t="s">
        <v>275</v>
      </c>
      <c r="D25">
        <v>1846</v>
      </c>
      <c r="F25" s="1">
        <v>38991</v>
      </c>
      <c r="G25">
        <v>1638</v>
      </c>
      <c r="H25" s="2">
        <v>0.24299999999999999</v>
      </c>
      <c r="I25" s="2">
        <f t="shared" si="5"/>
        <v>0.11267605633802817</v>
      </c>
      <c r="J25" s="2">
        <f>(D25-(G25/1.163))/D25</f>
        <v>0.23703874147723838</v>
      </c>
      <c r="K25">
        <f t="shared" si="6"/>
        <v>1438.9830000000002</v>
      </c>
      <c r="L25" s="2">
        <f t="shared" si="7"/>
        <v>0.22048591549295765</v>
      </c>
      <c r="M25" s="2">
        <f>(D25-(K25/1.163))/D25</f>
        <v>0.32973853438775375</v>
      </c>
      <c r="N25">
        <v>1628</v>
      </c>
      <c r="O25" s="2">
        <v>0.19800000000000001</v>
      </c>
      <c r="P25" s="2">
        <f t="shared" si="8"/>
        <v>0.1180931744312026</v>
      </c>
      <c r="Q25" s="2">
        <f>(D25-(N25/1.158))/D25</f>
        <v>0.23842243042418185</v>
      </c>
      <c r="R25">
        <f t="shared" si="10"/>
        <v>1466.828</v>
      </c>
      <c r="S25" s="2">
        <f t="shared" si="9"/>
        <v>0.20540195016251356</v>
      </c>
      <c r="T25" s="2">
        <f>(D25-(R25/1.158))/D25</f>
        <v>0.31381860981218779</v>
      </c>
      <c r="U25" s="2">
        <f t="shared" si="11"/>
        <v>1.5083965330444093E-2</v>
      </c>
    </row>
    <row r="26" spans="1:21" ht="12.75" customHeight="1">
      <c r="A26" t="s">
        <v>6</v>
      </c>
      <c r="B26" s="3" t="s">
        <v>276</v>
      </c>
      <c r="D26">
        <v>1813</v>
      </c>
      <c r="F26" s="1">
        <v>38991</v>
      </c>
      <c r="G26">
        <v>1550</v>
      </c>
      <c r="H26" s="2">
        <v>0.24299999999999999</v>
      </c>
      <c r="I26" s="2">
        <f t="shared" si="5"/>
        <v>0.1450634307777165</v>
      </c>
      <c r="J26" s="2">
        <f>(D26-(G26/1.163))/D26</f>
        <v>0.26488687083208651</v>
      </c>
      <c r="K26">
        <f t="shared" si="6"/>
        <v>1361.6750000000002</v>
      </c>
      <c r="L26" s="2">
        <f t="shared" si="7"/>
        <v>0.24893822393822385</v>
      </c>
      <c r="M26" s="2">
        <f>(D26-(K26/1.163))/D26</f>
        <v>0.35420311602598781</v>
      </c>
      <c r="N26">
        <v>1373</v>
      </c>
      <c r="O26" s="2">
        <v>0.24299999999999999</v>
      </c>
      <c r="P26" s="2">
        <f t="shared" si="8"/>
        <v>0.24269167126309985</v>
      </c>
      <c r="Q26" s="2">
        <f>(D26-(N26/1.158))/D26</f>
        <v>0.34602044150526745</v>
      </c>
      <c r="R26">
        <f t="shared" si="10"/>
        <v>1206.1805000000002</v>
      </c>
      <c r="S26" s="2">
        <f t="shared" si="9"/>
        <v>0.33470463320463312</v>
      </c>
      <c r="T26" s="2">
        <f>(D26-(R26/1.158))/D26</f>
        <v>0.42547895786237744</v>
      </c>
      <c r="U26" s="2">
        <f t="shared" si="11"/>
        <v>-8.5766409266409271E-2</v>
      </c>
    </row>
    <row r="27" spans="1:21" ht="12.75" customHeight="1">
      <c r="A27" t="s">
        <v>6</v>
      </c>
      <c r="B27" s="3" t="s">
        <v>277</v>
      </c>
      <c r="D27">
        <v>2671</v>
      </c>
      <c r="F27" s="1">
        <v>38961</v>
      </c>
      <c r="G27">
        <v>1811</v>
      </c>
      <c r="H27" s="2">
        <v>0.24299999999999999</v>
      </c>
      <c r="I27" s="2">
        <f t="shared" si="5"/>
        <v>0.32197678771995508</v>
      </c>
      <c r="J27" s="2">
        <f>(D27-(G27/1.161))/D27</f>
        <v>0.41600067848402683</v>
      </c>
      <c r="K27">
        <f t="shared" si="6"/>
        <v>1590.9635000000001</v>
      </c>
      <c r="L27" s="2">
        <f t="shared" si="7"/>
        <v>0.40435660801198053</v>
      </c>
      <c r="M27" s="2">
        <f>(D27-(K27/1.161))/D27</f>
        <v>0.48695659604821745</v>
      </c>
      <c r="N27">
        <v>1430</v>
      </c>
      <c r="O27" s="2">
        <v>0.24299999999999999</v>
      </c>
      <c r="P27" s="2">
        <f t="shared" si="8"/>
        <v>0.46461999251216773</v>
      </c>
      <c r="Q27" s="2">
        <f>((D27-(K27/1.156))/D27)</f>
        <v>0.48473755018337411</v>
      </c>
      <c r="R27">
        <f t="shared" si="10"/>
        <v>1256.2550000000001</v>
      </c>
      <c r="S27" s="2">
        <f t="shared" si="9"/>
        <v>0.5296686634219393</v>
      </c>
      <c r="T27" s="2">
        <f>(D27-(R27/1.156))/D27</f>
        <v>0.59313898219890937</v>
      </c>
      <c r="U27" s="2">
        <f t="shared" si="11"/>
        <v>-0.12531205540995877</v>
      </c>
    </row>
    <row r="28" spans="1:21" ht="12.75" customHeight="1">
      <c r="A28" t="s">
        <v>8</v>
      </c>
      <c r="D28">
        <v>1635</v>
      </c>
      <c r="F28" s="1">
        <v>38991</v>
      </c>
      <c r="G28">
        <v>1194</v>
      </c>
      <c r="H28" s="2">
        <v>0.252</v>
      </c>
      <c r="I28" s="2">
        <f t="shared" si="5"/>
        <v>0.26972477064220185</v>
      </c>
      <c r="J28" s="2">
        <f>(D28-(G28/1.163))/D28</f>
        <v>0.37207632901307119</v>
      </c>
      <c r="K28">
        <f t="shared" si="6"/>
        <v>1043.556</v>
      </c>
      <c r="L28" s="2">
        <f t="shared" si="7"/>
        <v>0.3617394495412844</v>
      </c>
      <c r="M28" s="2">
        <f>(D28-(K28/1.163))/D28</f>
        <v>0.45119471155742419</v>
      </c>
      <c r="N28">
        <v>1113</v>
      </c>
      <c r="O28" s="2">
        <v>0.22700000000000001</v>
      </c>
      <c r="P28" s="2">
        <f t="shared" si="8"/>
        <v>0.31926605504587158</v>
      </c>
      <c r="Q28" s="2">
        <f>(D28-(N28/1.158))/D28</f>
        <v>0.41214685237121895</v>
      </c>
      <c r="R28">
        <f t="shared" si="10"/>
        <v>986.67449999999997</v>
      </c>
      <c r="S28" s="2">
        <f t="shared" si="9"/>
        <v>0.39652935779816517</v>
      </c>
      <c r="T28" s="2">
        <f>(D28-(R28/1.158))/D28</f>
        <v>0.47886818462708558</v>
      </c>
      <c r="U28" s="2">
        <f t="shared" si="11"/>
        <v>-3.4789908256880775E-2</v>
      </c>
    </row>
    <row r="29" spans="1:21" ht="12.75" customHeight="1">
      <c r="A29" t="s">
        <v>8</v>
      </c>
      <c r="B29" t="s">
        <v>8</v>
      </c>
      <c r="D29" t="s">
        <v>326</v>
      </c>
      <c r="F29" s="1"/>
      <c r="T29" s="2"/>
      <c r="U29" s="2"/>
    </row>
    <row r="30" spans="1:21" ht="12.75" customHeight="1">
      <c r="A30" t="s">
        <v>24</v>
      </c>
      <c r="D30">
        <v>1691</v>
      </c>
      <c r="F30" s="1">
        <v>38991</v>
      </c>
      <c r="G30">
        <v>1221</v>
      </c>
      <c r="H30" s="2">
        <v>0.26400000000000001</v>
      </c>
      <c r="I30" s="2">
        <f>(D30-G30)/D30</f>
        <v>0.27794204612655232</v>
      </c>
      <c r="J30" s="2">
        <f>(D30-(G30/1.163))/D30</f>
        <v>0.3791419141242926</v>
      </c>
      <c r="K30">
        <f t="shared" si="6"/>
        <v>1059.828</v>
      </c>
      <c r="L30" s="2">
        <f t="shared" si="7"/>
        <v>0.37325369603784742</v>
      </c>
      <c r="M30" s="2">
        <f>(D30-(K30/1.163))/D30</f>
        <v>0.46109518145988598</v>
      </c>
      <c r="N30">
        <v>1153</v>
      </c>
      <c r="O30" s="2">
        <v>0.23200000000000001</v>
      </c>
      <c r="P30" s="2">
        <f t="shared" si="8"/>
        <v>0.31815493790656418</v>
      </c>
      <c r="Q30" s="2">
        <f>(D30-(N30/1.158))/D30</f>
        <v>0.41118733843399319</v>
      </c>
      <c r="R30">
        <f t="shared" si="10"/>
        <v>1019.252</v>
      </c>
      <c r="S30" s="2">
        <f t="shared" si="9"/>
        <v>0.39724896510940277</v>
      </c>
      <c r="T30" s="2">
        <f>(D30-(R30/1.158))/D30</f>
        <v>0.47948960717564998</v>
      </c>
      <c r="U30" s="2">
        <f t="shared" si="11"/>
        <v>-2.3995269071555358E-2</v>
      </c>
    </row>
    <row r="31" spans="1:21" ht="12.75" customHeight="1">
      <c r="A31" t="s">
        <v>24</v>
      </c>
      <c r="B31" t="s">
        <v>24</v>
      </c>
      <c r="D31" t="s">
        <v>326</v>
      </c>
      <c r="F31" s="1"/>
      <c r="T31" s="2"/>
      <c r="U31" s="2"/>
    </row>
    <row r="32" spans="1:21" ht="12.75" customHeight="1">
      <c r="A32" t="s">
        <v>24</v>
      </c>
      <c r="B32" s="3" t="s">
        <v>278</v>
      </c>
      <c r="D32">
        <v>1848</v>
      </c>
      <c r="F32" s="1">
        <v>38991</v>
      </c>
      <c r="G32">
        <v>1221</v>
      </c>
      <c r="H32" s="2">
        <v>0.26400000000000001</v>
      </c>
      <c r="I32" s="2">
        <f>(D32-G32)/D32</f>
        <v>0.3392857142857143</v>
      </c>
      <c r="J32" s="2">
        <f>(D32-(G32/1.163))/D32</f>
        <v>0.43188797445031318</v>
      </c>
      <c r="K32">
        <f t="shared" si="6"/>
        <v>1059.828</v>
      </c>
      <c r="L32" s="2">
        <f t="shared" si="7"/>
        <v>0.42649999999999999</v>
      </c>
      <c r="M32" s="2">
        <f>(D32-(K32/1.163))/D32</f>
        <v>0.50687876182287184</v>
      </c>
      <c r="N32">
        <v>899</v>
      </c>
      <c r="O32" s="2">
        <v>0.214</v>
      </c>
      <c r="P32" s="2">
        <f t="shared" si="8"/>
        <v>0.5135281385281385</v>
      </c>
      <c r="Q32" s="2">
        <f>(D32-(N32/1.158))/D32</f>
        <v>0.57990340114692451</v>
      </c>
      <c r="R32">
        <f t="shared" si="10"/>
        <v>802.80700000000002</v>
      </c>
      <c r="S32" s="2">
        <f t="shared" si="9"/>
        <v>0.56558062770562767</v>
      </c>
      <c r="T32" s="2">
        <f>(D32-(R32/1.158))/D32</f>
        <v>0.62485373722420345</v>
      </c>
      <c r="U32" s="2">
        <f t="shared" si="11"/>
        <v>-0.13908062770562768</v>
      </c>
    </row>
    <row r="33" spans="1:21" ht="12.75" customHeight="1">
      <c r="A33" t="s">
        <v>21</v>
      </c>
      <c r="B33" t="s">
        <v>21</v>
      </c>
      <c r="D33">
        <v>5059</v>
      </c>
      <c r="E33">
        <v>3579</v>
      </c>
      <c r="F33" s="1">
        <v>38991</v>
      </c>
      <c r="G33">
        <v>3172</v>
      </c>
      <c r="H33" s="2">
        <v>0.23799999999999999</v>
      </c>
      <c r="I33" s="2">
        <f>(D33-G33)/D33</f>
        <v>0.37299861632733744</v>
      </c>
      <c r="J33" s="2">
        <f>(D33-(G33/1.161))/D33</f>
        <v>0.45994712861958431</v>
      </c>
      <c r="K33">
        <f t="shared" si="6"/>
        <v>2794.5320000000002</v>
      </c>
      <c r="L33" s="2">
        <f t="shared" si="7"/>
        <v>0.44761178098438426</v>
      </c>
      <c r="M33" s="2">
        <f>(D33-(K33/1.161))/D33</f>
        <v>0.52421342031385376</v>
      </c>
      <c r="N33">
        <v>3278</v>
      </c>
      <c r="O33" s="2">
        <v>0.23</v>
      </c>
      <c r="P33" s="2">
        <f t="shared" si="8"/>
        <v>0.35204585886538842</v>
      </c>
      <c r="Q33" s="2">
        <f>((D33-(K33/1.156))/D33)</f>
        <v>0.52215551988268527</v>
      </c>
      <c r="R33">
        <f t="shared" si="10"/>
        <v>2901.03</v>
      </c>
      <c r="S33" s="2">
        <f t="shared" si="9"/>
        <v>0.42656058509586869</v>
      </c>
      <c r="T33" s="2">
        <f>(D33-(R33/1.156))/D33</f>
        <v>0.50394514281649538</v>
      </c>
      <c r="U33" s="2">
        <f t="shared" si="11"/>
        <v>2.1051195888515561E-2</v>
      </c>
    </row>
    <row r="34" spans="1:21" ht="12.75" customHeight="1">
      <c r="A34" t="s">
        <v>21</v>
      </c>
      <c r="D34">
        <v>4214</v>
      </c>
      <c r="F34" s="1">
        <v>38961</v>
      </c>
      <c r="G34">
        <v>2358</v>
      </c>
      <c r="H34" s="2">
        <v>0.23300000000000001</v>
      </c>
      <c r="I34" s="2">
        <f>(D34-G34)/D34</f>
        <v>0.44043663977218794</v>
      </c>
      <c r="J34" s="2">
        <f>(D34-(G34/1.161))/D34</f>
        <v>0.51803328145752614</v>
      </c>
      <c r="K34">
        <f t="shared" si="6"/>
        <v>2083.2929999999997</v>
      </c>
      <c r="L34" s="2">
        <f t="shared" si="7"/>
        <v>0.50562577123872809</v>
      </c>
      <c r="M34" s="2">
        <f>(D34-(K34/1.161))/D34</f>
        <v>0.57418240416772448</v>
      </c>
      <c r="N34">
        <v>2279</v>
      </c>
      <c r="O34" s="2">
        <v>0.23599999999999999</v>
      </c>
      <c r="P34" s="2">
        <f t="shared" si="8"/>
        <v>0.45918367346938777</v>
      </c>
      <c r="Q34" s="2">
        <f>((D34-(K34/1.156))/D34)</f>
        <v>0.57234063255945344</v>
      </c>
      <c r="R34">
        <f t="shared" si="10"/>
        <v>2010.078</v>
      </c>
      <c r="S34" s="2">
        <f t="shared" si="9"/>
        <v>0.52300000000000002</v>
      </c>
      <c r="T34" s="2">
        <f>(D34-(R34/1.156))/D34</f>
        <v>0.58737024221453282</v>
      </c>
      <c r="U34" s="2">
        <f t="shared" si="11"/>
        <v>-1.7374228761271926E-2</v>
      </c>
    </row>
    <row r="35" spans="1:21" ht="12.75" customHeight="1">
      <c r="A35" t="s">
        <v>21</v>
      </c>
      <c r="B35" t="s">
        <v>21</v>
      </c>
      <c r="C35" s="3" t="s">
        <v>299</v>
      </c>
      <c r="D35" s="3">
        <v>5388</v>
      </c>
      <c r="E35">
        <v>4600.2</v>
      </c>
      <c r="F35" s="1">
        <v>38991</v>
      </c>
      <c r="G35">
        <v>4074</v>
      </c>
      <c r="H35" s="2">
        <v>0.23799999999999999</v>
      </c>
      <c r="I35" s="2">
        <f>(D35-G35)/D35</f>
        <v>0.24387527839643652</v>
      </c>
      <c r="J35" s="2">
        <f>(D35-(G35/1.161))/D35</f>
        <v>0.34872978328719773</v>
      </c>
      <c r="K35" t="s">
        <v>333</v>
      </c>
      <c r="L35" t="s">
        <v>333</v>
      </c>
      <c r="M35" t="s">
        <v>333</v>
      </c>
      <c r="N35">
        <v>4332</v>
      </c>
      <c r="O35" s="2">
        <v>0.24</v>
      </c>
      <c r="P35" s="2">
        <f t="shared" si="8"/>
        <v>0.19599109131403117</v>
      </c>
      <c r="Q35" s="2">
        <f>(D35-G35)/D35</f>
        <v>0.24387527839643652</v>
      </c>
      <c r="R35">
        <f t="shared" si="10"/>
        <v>3812.16</v>
      </c>
      <c r="S35" s="2">
        <f t="shared" si="9"/>
        <v>0.29247216035634749</v>
      </c>
      <c r="T35" s="2">
        <f>1-((1-S35)/1.156)</f>
        <v>0.38795169580998912</v>
      </c>
      <c r="U35" s="2" t="s">
        <v>333</v>
      </c>
    </row>
    <row r="36" spans="1:21" ht="12.75" customHeight="1">
      <c r="A36" t="s">
        <v>21</v>
      </c>
      <c r="B36" t="s">
        <v>21</v>
      </c>
      <c r="C36" s="3" t="s">
        <v>328</v>
      </c>
      <c r="D36" s="3"/>
      <c r="E36">
        <v>2988.5</v>
      </c>
      <c r="F36" s="1">
        <v>38991</v>
      </c>
      <c r="G36">
        <v>2561</v>
      </c>
      <c r="H36" s="2">
        <v>0.23799999999999999</v>
      </c>
      <c r="I36" s="2">
        <f>1-(0.5765*(1-((E36-G36)/E36)))</f>
        <v>0.50596737493725952</v>
      </c>
      <c r="J36" s="2">
        <f t="shared" ref="J35:J37" si="16">1-((1-I36)/1.163)</f>
        <v>0.57520840493315517</v>
      </c>
      <c r="K36">
        <f t="shared" si="6"/>
        <v>2256.241</v>
      </c>
      <c r="L36" s="2">
        <f>1-(0.5765*(1-((E36-K36)/E36)))</f>
        <v>0.56475725731972559</v>
      </c>
      <c r="M36" s="2">
        <f t="shared" ref="M36:M44" si="17">(1-L36)/1.163</f>
        <v>0.37424139525389027</v>
      </c>
      <c r="N36">
        <v>2553</v>
      </c>
      <c r="O36" s="2">
        <v>0.22800000000000001</v>
      </c>
      <c r="P36" s="2">
        <f>1-(0.5765*(1-((E36-K36)/E36)))</f>
        <v>0.56475725731972559</v>
      </c>
      <c r="Q36" s="2">
        <f t="shared" ref="Q36:Q41" si="18">1-((1-P36)/1.158)</f>
        <v>0.62414270925710325</v>
      </c>
      <c r="R36">
        <f t="shared" si="10"/>
        <v>2261.9580000000001</v>
      </c>
      <c r="S36" s="2">
        <f>1-(0.5765*(1-((E36-R36)/E36)))</f>
        <v>0.56365441291617868</v>
      </c>
      <c r="T36" s="2">
        <f t="shared" ref="T36:T41" si="19">1-((1-S36)/1.156)</f>
        <v>0.6225384194776632</v>
      </c>
      <c r="U36" s="2">
        <f t="shared" si="11"/>
        <v>1.1028444035469098E-3</v>
      </c>
    </row>
    <row r="37" spans="1:21" ht="12.75" customHeight="1">
      <c r="A37" t="s">
        <v>21</v>
      </c>
      <c r="B37" t="s">
        <v>21</v>
      </c>
      <c r="C37" s="3" t="s">
        <v>293</v>
      </c>
      <c r="D37" s="3"/>
      <c r="E37">
        <v>3574.8</v>
      </c>
      <c r="F37" s="1">
        <v>38991</v>
      </c>
      <c r="G37">
        <v>3023</v>
      </c>
      <c r="H37" s="2">
        <v>0.23799999999999999</v>
      </c>
      <c r="I37" s="2">
        <f>1-(0.6104*(1-((E37-G37)/E37)))</f>
        <v>0.48382029763902878</v>
      </c>
      <c r="J37" s="2">
        <f t="shared" si="16"/>
        <v>0.55616534620724745</v>
      </c>
      <c r="K37">
        <f t="shared" si="6"/>
        <v>2663.2629999999999</v>
      </c>
      <c r="L37" s="2">
        <f>1-(0.6104*(1-((E37-K37)/E37)))</f>
        <v>0.54524568221998426</v>
      </c>
      <c r="M37" s="2">
        <f t="shared" si="17"/>
        <v>0.39101832999141506</v>
      </c>
      <c r="N37">
        <v>3259</v>
      </c>
      <c r="O37" s="2">
        <v>0.19500000000000001</v>
      </c>
      <c r="P37" s="2">
        <f>1-(0.6104*(1-((E37-K37)/E37)))</f>
        <v>0.54524568221998426</v>
      </c>
      <c r="Q37" s="2">
        <f t="shared" si="18"/>
        <v>0.60729333525041818</v>
      </c>
      <c r="R37">
        <f t="shared" si="10"/>
        <v>2941.2474999999999</v>
      </c>
      <c r="S37" s="2">
        <f>1-(0.6104*(1-((E37-R37)/E37)))</f>
        <v>0.49777960333445226</v>
      </c>
      <c r="T37" s="2">
        <f t="shared" si="19"/>
        <v>0.56555329008170607</v>
      </c>
      <c r="U37" s="2">
        <f t="shared" si="11"/>
        <v>4.7466078885532004E-2</v>
      </c>
    </row>
    <row r="38" spans="1:21" ht="12.75" customHeight="1">
      <c r="A38" t="s">
        <v>21</v>
      </c>
      <c r="B38" t="s">
        <v>21</v>
      </c>
      <c r="C38" s="3" t="s">
        <v>294</v>
      </c>
      <c r="D38" s="3"/>
      <c r="E38">
        <v>2877.1</v>
      </c>
      <c r="F38" s="1">
        <v>38991</v>
      </c>
      <c r="G38">
        <v>2403</v>
      </c>
      <c r="H38" s="2">
        <v>0.23799999999999999</v>
      </c>
      <c r="I38" s="2">
        <f>1-(0.5899*(1-((E38-G38)/E38)))</f>
        <v>0.50730607208647593</v>
      </c>
      <c r="J38" s="2">
        <f>1-((1-I38)/1.163)</f>
        <v>0.57635947728845738</v>
      </c>
      <c r="K38">
        <f t="shared" si="6"/>
        <v>2117.0430000000001</v>
      </c>
      <c r="L38" s="2">
        <f>1-(0.5899*(1-((E38-K38)/E38)))</f>
        <v>0.56593664950818534</v>
      </c>
      <c r="M38" s="2">
        <f t="shared" si="17"/>
        <v>0.37322730050886899</v>
      </c>
      <c r="N38">
        <v>2316</v>
      </c>
      <c r="O38" s="2">
        <v>0.23499999999999999</v>
      </c>
      <c r="P38" s="2">
        <f>1-(0.5899*(1-((E38-K38)/E38)))</f>
        <v>0.56593664950818534</v>
      </c>
      <c r="Q38" s="2">
        <f t="shared" si="18"/>
        <v>0.62516118264955556</v>
      </c>
      <c r="R38">
        <f t="shared" si="10"/>
        <v>2043.8700000000001</v>
      </c>
      <c r="S38" s="2">
        <f>1-(0.5899*(1-((E38-R38)/E38)))</f>
        <v>0.58093951791734733</v>
      </c>
      <c r="T38" s="2">
        <f t="shared" si="19"/>
        <v>0.63749093245445265</v>
      </c>
      <c r="U38" s="2">
        <f t="shared" si="11"/>
        <v>-1.5002868409161985E-2</v>
      </c>
    </row>
    <row r="39" spans="1:21" ht="12.75" customHeight="1">
      <c r="A39" t="s">
        <v>21</v>
      </c>
      <c r="B39" t="s">
        <v>21</v>
      </c>
      <c r="C39" s="3" t="s">
        <v>295</v>
      </c>
      <c r="D39" s="3"/>
      <c r="E39">
        <v>2424.6999999999998</v>
      </c>
      <c r="F39" s="1">
        <v>38991</v>
      </c>
      <c r="G39">
        <v>2025</v>
      </c>
      <c r="H39" s="2">
        <v>0.23799999999999999</v>
      </c>
      <c r="I39" s="2">
        <f>1-(0.4909*(1-((E39-G39)/E39)))</f>
        <v>0.5900224770074648</v>
      </c>
      <c r="J39" s="2">
        <f t="shared" ref="J39:J44" si="20">1-((1-I39)/1.163)</f>
        <v>0.64748278332542109</v>
      </c>
      <c r="K39">
        <f t="shared" si="6"/>
        <v>1784.0250000000001</v>
      </c>
      <c r="L39" s="2">
        <f>1-(0.4909*(1-((E39-K39)/E39)))</f>
        <v>0.63880980224357642</v>
      </c>
      <c r="M39" s="2">
        <f t="shared" si="17"/>
        <v>0.31056766789030399</v>
      </c>
      <c r="N39">
        <v>1863</v>
      </c>
      <c r="O39" s="2">
        <v>0.30499999999999999</v>
      </c>
      <c r="P39" s="2">
        <f>1-(0.4909*(1-((E39-K39)/E39)))</f>
        <v>0.63880980224357642</v>
      </c>
      <c r="Q39" s="2">
        <f t="shared" si="18"/>
        <v>0.68809136635887425</v>
      </c>
      <c r="R39">
        <f t="shared" si="10"/>
        <v>1578.8925000000002</v>
      </c>
      <c r="S39" s="2">
        <f>1-(0.4909*(1-((E39-R39)/E39)))</f>
        <v>0.68034052532272027</v>
      </c>
      <c r="T39" s="2">
        <f t="shared" si="19"/>
        <v>0.7234779630819379</v>
      </c>
      <c r="U39" s="2">
        <f t="shared" si="11"/>
        <v>-4.153072307914385E-2</v>
      </c>
    </row>
    <row r="40" spans="1:21" ht="12.75" customHeight="1">
      <c r="A40" t="s">
        <v>21</v>
      </c>
      <c r="B40" t="s">
        <v>21</v>
      </c>
      <c r="C40" s="3" t="s">
        <v>292</v>
      </c>
      <c r="D40" s="3">
        <v>5083</v>
      </c>
      <c r="E40">
        <v>4339.8</v>
      </c>
      <c r="F40" s="1">
        <v>38991</v>
      </c>
      <c r="G40">
        <v>3866</v>
      </c>
      <c r="H40" s="2">
        <v>0.23799999999999999</v>
      </c>
      <c r="I40" s="2">
        <f>(D40-G40)/D40</f>
        <v>0.23942553610072792</v>
      </c>
      <c r="J40" s="2">
        <f t="shared" si="20"/>
        <v>0.34602367678480472</v>
      </c>
      <c r="K40" s="2" t="s">
        <v>333</v>
      </c>
      <c r="L40" s="2" t="s">
        <v>333</v>
      </c>
      <c r="M40" s="2" t="s">
        <v>333</v>
      </c>
      <c r="N40">
        <v>4209</v>
      </c>
      <c r="O40" s="2">
        <v>0.23499999999999999</v>
      </c>
      <c r="P40" s="2">
        <f>(D40-N40)/D40</f>
        <v>0.17194570135746606</v>
      </c>
      <c r="Q40" s="2">
        <f t="shared" si="18"/>
        <v>0.28492720324478937</v>
      </c>
      <c r="R40">
        <f t="shared" si="10"/>
        <v>3714.4425000000001</v>
      </c>
      <c r="S40" s="2">
        <f>(D40-R40)/D40</f>
        <v>0.2692420814479638</v>
      </c>
      <c r="T40" s="2">
        <f t="shared" si="19"/>
        <v>0.36785647184079906</v>
      </c>
      <c r="U40" s="2" t="s">
        <v>333</v>
      </c>
    </row>
    <row r="41" spans="1:21" ht="12.75" customHeight="1">
      <c r="A41" t="s">
        <v>21</v>
      </c>
      <c r="B41" t="s">
        <v>21</v>
      </c>
      <c r="C41" s="3" t="s">
        <v>296</v>
      </c>
      <c r="D41" s="3"/>
      <c r="E41">
        <v>2897</v>
      </c>
      <c r="F41" s="1">
        <v>38991</v>
      </c>
      <c r="G41">
        <v>2343</v>
      </c>
      <c r="H41" s="2">
        <v>0.23799999999999999</v>
      </c>
      <c r="I41" s="2">
        <f>1-(0.602*(1-((E41-G41)/E41)))</f>
        <v>0.51312185018985157</v>
      </c>
      <c r="J41" s="2">
        <f t="shared" si="20"/>
        <v>0.58136014633693178</v>
      </c>
      <c r="K41">
        <f t="shared" si="6"/>
        <v>2064.183</v>
      </c>
      <c r="L41" s="2">
        <f>1-(0.602*(1-((E41-K41)/E41)))</f>
        <v>0.57106035001725919</v>
      </c>
      <c r="M41" s="2">
        <f t="shared" si="17"/>
        <v>0.36882171107716322</v>
      </c>
      <c r="N41">
        <v>2388</v>
      </c>
      <c r="O41" s="2">
        <v>0.21099999999999999</v>
      </c>
      <c r="P41" s="2">
        <f>1-(0.602*(1-((E41-K41)/E41)))</f>
        <v>0.57106035001725919</v>
      </c>
      <c r="Q41" s="2">
        <f t="shared" si="18"/>
        <v>0.62958579448813401</v>
      </c>
      <c r="R41">
        <f t="shared" si="10"/>
        <v>2136.0659999999998</v>
      </c>
      <c r="S41" s="2">
        <f>1-(0.602*(1-((E41-R41)/E41)))</f>
        <v>0.55612297825336565</v>
      </c>
      <c r="T41" s="2">
        <f t="shared" si="19"/>
        <v>0.61602333758941663</v>
      </c>
      <c r="U41" s="2">
        <f t="shared" si="11"/>
        <v>1.4937371763893537E-2</v>
      </c>
    </row>
    <row r="42" spans="1:21" ht="12.75" customHeight="1">
      <c r="A42" t="s">
        <v>21</v>
      </c>
      <c r="B42" t="s">
        <v>21</v>
      </c>
      <c r="C42" s="3" t="s">
        <v>56</v>
      </c>
      <c r="D42" s="3"/>
      <c r="E42">
        <v>3609.3</v>
      </c>
      <c r="F42" s="1">
        <v>38991</v>
      </c>
      <c r="G42">
        <v>3247</v>
      </c>
      <c r="H42" s="2">
        <v>0.23799999999999999</v>
      </c>
      <c r="I42" s="2">
        <f>1-(0.732*(1-((E42-G42)/E42)))</f>
        <v>0.34147784889036659</v>
      </c>
      <c r="J42" s="2">
        <f t="shared" si="20"/>
        <v>0.43377287092894812</v>
      </c>
      <c r="K42">
        <f t="shared" si="6"/>
        <v>2860.607</v>
      </c>
      <c r="L42" s="2">
        <f>1-(0.732*(1-((E42-K42)/E42)))</f>
        <v>0.41984198487241298</v>
      </c>
      <c r="M42" s="2">
        <f t="shared" si="17"/>
        <v>0.49884610071159674</v>
      </c>
      <c r="N42">
        <v>3049</v>
      </c>
      <c r="O42" s="2">
        <v>0.23200000000000001</v>
      </c>
      <c r="P42" s="2">
        <f>1-(0.732*(1-((E42-N42)/E42)))</f>
        <v>0.3816341118776494</v>
      </c>
      <c r="Q42" s="4">
        <f t="shared" ref="Q42:Q44" si="21">1-((1-P42)/1.156)</f>
        <v>0.46508141165886618</v>
      </c>
      <c r="R42">
        <f t="shared" si="10"/>
        <v>2695.3159999999998</v>
      </c>
      <c r="S42" s="2">
        <f>1-(0.732*(1-((E42-R42)/E42)))</f>
        <v>0.45336455489984218</v>
      </c>
      <c r="T42" s="2">
        <f t="shared" ref="T42:T44" si="22">1-((1-S42)/1.156)</f>
        <v>0.5271319679064379</v>
      </c>
      <c r="U42" s="2">
        <f t="shared" si="11"/>
        <v>-3.3522570027429199E-2</v>
      </c>
    </row>
    <row r="43" spans="1:21" ht="12.75" customHeight="1">
      <c r="A43" t="s">
        <v>21</v>
      </c>
      <c r="B43" t="s">
        <v>21</v>
      </c>
      <c r="C43" s="3" t="s">
        <v>297</v>
      </c>
      <c r="D43" s="3"/>
      <c r="E43">
        <v>3883.6</v>
      </c>
      <c r="F43" s="1">
        <v>38991</v>
      </c>
      <c r="G43">
        <v>3531</v>
      </c>
      <c r="H43" s="2">
        <v>0.23799999999999999</v>
      </c>
      <c r="I43" s="2">
        <f>1-(0.8064*(1-((E43-G43)/E43)))</f>
        <v>0.26681470800288387</v>
      </c>
      <c r="J43" s="2">
        <f t="shared" si="20"/>
        <v>0.369574125539883</v>
      </c>
      <c r="K43">
        <f t="shared" si="6"/>
        <v>3110.8110000000001</v>
      </c>
      <c r="L43" s="2">
        <f>1-(0.8064*(1-((E43-K43)/E43)))</f>
        <v>0.35406375775054066</v>
      </c>
      <c r="M43" s="2">
        <f t="shared" si="17"/>
        <v>0.55540519539936317</v>
      </c>
      <c r="N43">
        <v>3650</v>
      </c>
      <c r="O43" s="2">
        <v>0.23</v>
      </c>
      <c r="P43" s="2">
        <f>1-(0.8064*(1-((E43-N43)/E43)))</f>
        <v>0.24210526315789471</v>
      </c>
      <c r="Q43" s="4">
        <f t="shared" si="21"/>
        <v>0.34438171553451091</v>
      </c>
      <c r="R43">
        <f t="shared" si="10"/>
        <v>3230.25</v>
      </c>
      <c r="S43" s="2">
        <f>1-(0.8064*(1-((E43-R43)/E43)))</f>
        <v>0.32926315789473681</v>
      </c>
      <c r="T43" s="2">
        <f t="shared" si="22"/>
        <v>0.41977781824804217</v>
      </c>
      <c r="U43" s="2">
        <f t="shared" si="11"/>
        <v>2.4800599855803851E-2</v>
      </c>
    </row>
    <row r="44" spans="1:21" ht="12.75" customHeight="1">
      <c r="A44" t="s">
        <v>21</v>
      </c>
      <c r="B44" t="s">
        <v>21</v>
      </c>
      <c r="C44" s="3" t="s">
        <v>298</v>
      </c>
      <c r="D44" s="3"/>
      <c r="E44">
        <v>3353.8</v>
      </c>
      <c r="F44" s="1">
        <v>38991</v>
      </c>
      <c r="G44">
        <v>3328</v>
      </c>
      <c r="H44" s="2">
        <v>0.23799999999999999</v>
      </c>
      <c r="I44" s="2">
        <f>1-(0.5136*(1-((E44-G44)/E44)))</f>
        <v>0.49035100483034177</v>
      </c>
      <c r="J44" s="2">
        <f t="shared" si="20"/>
        <v>0.56178074362024222</v>
      </c>
      <c r="K44">
        <f t="shared" si="6"/>
        <v>2931.9679999999998</v>
      </c>
      <c r="L44" s="2">
        <f>1-(0.5136*(1-((E44-K44)/E44)))</f>
        <v>0.55099923525553107</v>
      </c>
      <c r="M44" s="2">
        <f t="shared" si="17"/>
        <v>0.38607116487056659</v>
      </c>
      <c r="N44">
        <v>3473</v>
      </c>
      <c r="O44" s="4">
        <v>0.23499999999999999</v>
      </c>
      <c r="P44" s="2">
        <f>1-(0.5136*(1-((E44-N44)/E44)))</f>
        <v>0.4681457451249329</v>
      </c>
      <c r="Q44" s="4">
        <f t="shared" si="21"/>
        <v>0.53991846464094539</v>
      </c>
      <c r="R44">
        <f t="shared" si="10"/>
        <v>3064.9225000000001</v>
      </c>
      <c r="S44" s="2">
        <f>1-(0.5136*(1-((E44-R44)/E44)))</f>
        <v>0.53063862007275331</v>
      </c>
      <c r="T44" s="2">
        <f t="shared" si="22"/>
        <v>0.59397804504563434</v>
      </c>
      <c r="U44" s="2">
        <f t="shared" si="11"/>
        <v>2.0360615182777764E-2</v>
      </c>
    </row>
    <row r="45" spans="1:21" ht="12.75" customHeight="1">
      <c r="A45" t="s">
        <v>21</v>
      </c>
      <c r="B45" s="3" t="s">
        <v>279</v>
      </c>
      <c r="D45">
        <v>4214</v>
      </c>
      <c r="F45" s="1">
        <v>38961</v>
      </c>
      <c r="G45">
        <v>2358</v>
      </c>
      <c r="H45" s="2">
        <v>0.23300000000000001</v>
      </c>
      <c r="I45" s="2">
        <f t="shared" ref="I45:I73" si="23">(D45-G45)/D45</f>
        <v>0.44043663977218794</v>
      </c>
      <c r="J45" s="2">
        <f>(D45-(G45/1.161))/D45</f>
        <v>0.51803328145752614</v>
      </c>
      <c r="K45">
        <f t="shared" si="6"/>
        <v>2083.2929999999997</v>
      </c>
      <c r="L45" s="2">
        <f t="shared" ref="L45:L73" si="24">(D45-K45)/D45</f>
        <v>0.50562577123872809</v>
      </c>
      <c r="M45" s="2">
        <f>(D45-(K45/1.161))/D45</f>
        <v>0.57418240416772448</v>
      </c>
      <c r="N45">
        <v>2358</v>
      </c>
      <c r="O45" s="2">
        <v>0.23</v>
      </c>
      <c r="P45" s="2">
        <f t="shared" ref="P45:P73" si="25">(D45-N45)/D45</f>
        <v>0.44043663977218794</v>
      </c>
      <c r="Q45" s="2">
        <f>((D45-(K45/1.156))/D45)</f>
        <v>0.57234063255945344</v>
      </c>
      <c r="R45">
        <f t="shared" si="10"/>
        <v>2086.83</v>
      </c>
      <c r="S45" s="2">
        <f t="shared" ref="S45:S73" si="26">(D45-R45)/D45</f>
        <v>0.50478642619838632</v>
      </c>
      <c r="T45" s="2">
        <f>(D45-(R45/1.156))/D45</f>
        <v>0.57161455553493623</v>
      </c>
      <c r="U45" s="2">
        <f t="shared" si="11"/>
        <v>8.3934504034177682E-4</v>
      </c>
    </row>
    <row r="46" spans="1:21" ht="12.75" customHeight="1">
      <c r="A46" t="s">
        <v>21</v>
      </c>
      <c r="B46" t="s">
        <v>122</v>
      </c>
      <c r="D46">
        <v>5020</v>
      </c>
      <c r="F46" s="1">
        <v>38961</v>
      </c>
      <c r="G46">
        <v>2703</v>
      </c>
      <c r="H46" s="2">
        <v>0.27800000000000002</v>
      </c>
      <c r="I46" s="2">
        <f t="shared" si="23"/>
        <v>0.46155378486055776</v>
      </c>
      <c r="J46" s="2">
        <f>(D46-(G46/1.161))/D46</f>
        <v>0.53622203691693171</v>
      </c>
      <c r="K46">
        <f t="shared" si="6"/>
        <v>2327.2829999999999</v>
      </c>
      <c r="L46" s="2">
        <f t="shared" si="24"/>
        <v>0.53639780876494025</v>
      </c>
      <c r="M46" s="2">
        <f>(D46-(K46/1.161))/D46</f>
        <v>0.60068717378547831</v>
      </c>
      <c r="N46">
        <v>2579</v>
      </c>
      <c r="O46" s="2">
        <v>0.28199999999999997</v>
      </c>
      <c r="P46" s="2">
        <f t="shared" si="25"/>
        <v>0.48625498007968126</v>
      </c>
      <c r="Q46" s="2">
        <f>((D46-(K46/1.156))/D46)</f>
        <v>0.5989600421842044</v>
      </c>
      <c r="R46">
        <f t="shared" si="10"/>
        <v>2215.3609999999999</v>
      </c>
      <c r="S46" s="2">
        <f t="shared" si="26"/>
        <v>0.55869302788844621</v>
      </c>
      <c r="T46" s="2">
        <f>(D46-(R46/1.156))/D46</f>
        <v>0.61824656391734112</v>
      </c>
      <c r="U46" s="2">
        <f t="shared" si="11"/>
        <v>-2.229521912350596E-2</v>
      </c>
    </row>
    <row r="47" spans="1:21" ht="12.75" customHeight="1">
      <c r="A47" t="s">
        <v>21</v>
      </c>
      <c r="B47" t="s">
        <v>123</v>
      </c>
      <c r="D47">
        <v>3821</v>
      </c>
      <c r="F47" s="1">
        <v>38961</v>
      </c>
      <c r="G47">
        <v>2145</v>
      </c>
      <c r="H47" s="2">
        <v>0.21</v>
      </c>
      <c r="I47" s="2">
        <f t="shared" si="23"/>
        <v>0.43862863124836432</v>
      </c>
      <c r="J47" s="2">
        <f>(D47-(G47/1.161))/D47</f>
        <v>0.51647599590729054</v>
      </c>
      <c r="K47">
        <f t="shared" si="6"/>
        <v>1919.7750000000001</v>
      </c>
      <c r="L47" s="2">
        <f t="shared" si="24"/>
        <v>0.49757262496728605</v>
      </c>
      <c r="M47" s="2">
        <f>(D47-(K47/1.161))/D47</f>
        <v>0.56724601633702498</v>
      </c>
      <c r="N47">
        <v>1964</v>
      </c>
      <c r="O47" s="2">
        <v>0.24299999999999999</v>
      </c>
      <c r="P47" s="2">
        <f t="shared" si="25"/>
        <v>0.48599842973043705</v>
      </c>
      <c r="Q47" s="2">
        <f>((D47-(K47/1.156))/D47)</f>
        <v>0.56537424305128536</v>
      </c>
      <c r="R47">
        <f t="shared" si="10"/>
        <v>1725.374</v>
      </c>
      <c r="S47" s="2">
        <f t="shared" si="26"/>
        <v>0.54844962051818902</v>
      </c>
      <c r="T47" s="2">
        <f>(D47-(R47/1.156))/D47</f>
        <v>0.60938548487732602</v>
      </c>
      <c r="U47" s="2">
        <f t="shared" si="11"/>
        <v>-5.087699555090297E-2</v>
      </c>
    </row>
    <row r="48" spans="1:21" ht="12.75" customHeight="1">
      <c r="A48" t="s">
        <v>21</v>
      </c>
      <c r="B48" t="s">
        <v>124</v>
      </c>
      <c r="D48">
        <v>4266</v>
      </c>
      <c r="F48" s="1">
        <v>38991</v>
      </c>
      <c r="G48">
        <v>2126</v>
      </c>
      <c r="H48" s="2">
        <v>0.14899999999999999</v>
      </c>
      <c r="I48" s="2">
        <f t="shared" si="23"/>
        <v>0.50164088138771679</v>
      </c>
      <c r="J48" s="2">
        <f>(D48-(G48/1.163))/D48</f>
        <v>0.57148829010121827</v>
      </c>
      <c r="K48">
        <f t="shared" si="6"/>
        <v>1967.6130000000001</v>
      </c>
      <c r="L48" s="2">
        <f t="shared" si="24"/>
        <v>0.53876863572433187</v>
      </c>
      <c r="M48" s="2">
        <f>(D48-(K48/1.163))/D48</f>
        <v>0.60341241248867761</v>
      </c>
      <c r="N48">
        <v>1892</v>
      </c>
      <c r="O48" s="2">
        <v>0.216</v>
      </c>
      <c r="P48" s="2">
        <f t="shared" si="25"/>
        <v>0.55649320206282227</v>
      </c>
      <c r="Q48" s="2">
        <f>(D48-(N48/1.158))/D48</f>
        <v>0.61700621939794664</v>
      </c>
      <c r="R48">
        <f t="shared" si="10"/>
        <v>1687.664</v>
      </c>
      <c r="S48" s="2">
        <f t="shared" si="26"/>
        <v>0.60439193624003751</v>
      </c>
      <c r="T48" s="2">
        <f>(D48-(R48/1.158))/D48</f>
        <v>0.65836954770296841</v>
      </c>
      <c r="U48" s="2">
        <f t="shared" si="11"/>
        <v>-6.562330051570564E-2</v>
      </c>
    </row>
    <row r="49" spans="1:21" ht="12.75" customHeight="1">
      <c r="A49" t="s">
        <v>21</v>
      </c>
      <c r="B49" t="s">
        <v>125</v>
      </c>
      <c r="D49">
        <v>3662</v>
      </c>
      <c r="F49" s="1">
        <v>38991</v>
      </c>
      <c r="G49">
        <v>1866</v>
      </c>
      <c r="H49" s="2">
        <v>0.221</v>
      </c>
      <c r="I49" s="2">
        <f t="shared" si="23"/>
        <v>0.49044238121245221</v>
      </c>
      <c r="J49" s="2">
        <f>(D49-(G49/1.163))/D49</f>
        <v>0.56185931316633897</v>
      </c>
      <c r="K49">
        <f t="shared" si="6"/>
        <v>1659.807</v>
      </c>
      <c r="L49" s="2">
        <f t="shared" si="24"/>
        <v>0.54674849808847625</v>
      </c>
      <c r="M49" s="2">
        <f>(D49-(K49/1.163))/D49</f>
        <v>0.61027385906145848</v>
      </c>
      <c r="N49">
        <v>1782</v>
      </c>
      <c r="O49" s="2">
        <v>0.189</v>
      </c>
      <c r="P49" s="2">
        <f t="shared" si="25"/>
        <v>0.51338066630256696</v>
      </c>
      <c r="Q49" s="2">
        <f>(D49-(N49/1.158))/D49</f>
        <v>0.5797760503476399</v>
      </c>
      <c r="R49">
        <f t="shared" si="10"/>
        <v>1613.6009999999999</v>
      </c>
      <c r="S49" s="2">
        <f t="shared" si="26"/>
        <v>0.55936619333697446</v>
      </c>
      <c r="T49" s="2">
        <f>(D49-(R49/1.158))/D49</f>
        <v>0.61948721358978787</v>
      </c>
      <c r="U49" s="2">
        <f t="shared" si="11"/>
        <v>-1.2617695248498206E-2</v>
      </c>
    </row>
    <row r="50" spans="1:21" ht="12.75" customHeight="1">
      <c r="A50" t="s">
        <v>21</v>
      </c>
      <c r="B50" t="s">
        <v>126</v>
      </c>
      <c r="D50">
        <v>4399</v>
      </c>
      <c r="F50" s="1">
        <v>38991</v>
      </c>
      <c r="G50">
        <v>2478</v>
      </c>
      <c r="H50" s="2">
        <v>0.23899999999999999</v>
      </c>
      <c r="I50" s="2">
        <f t="shared" si="23"/>
        <v>0.43669015685383039</v>
      </c>
      <c r="J50" s="2">
        <f>(D50-(G50/1.163))/D50</f>
        <v>0.51564071956477253</v>
      </c>
      <c r="K50">
        <f t="shared" si="6"/>
        <v>2181.8790000000004</v>
      </c>
      <c r="L50" s="2">
        <f t="shared" si="24"/>
        <v>0.50400568310979765</v>
      </c>
      <c r="M50" s="2">
        <f>(D50-(K50/1.163))/D50</f>
        <v>0.5735216535767822</v>
      </c>
      <c r="N50">
        <v>2346</v>
      </c>
      <c r="O50" s="2">
        <v>0.23</v>
      </c>
      <c r="P50" s="2">
        <f t="shared" si="25"/>
        <v>0.46669697658558762</v>
      </c>
      <c r="Q50" s="2">
        <f>(D50-(N50/1.158))/D50</f>
        <v>0.53946198323453165</v>
      </c>
      <c r="R50">
        <f t="shared" si="10"/>
        <v>2076.21</v>
      </c>
      <c r="S50" s="2">
        <f t="shared" si="26"/>
        <v>0.5280268242782451</v>
      </c>
      <c r="T50" s="2">
        <f>(D50-(R50/1.158))/D50</f>
        <v>0.59242385516256046</v>
      </c>
      <c r="U50" s="2">
        <f t="shared" si="11"/>
        <v>-2.4021141168447446E-2</v>
      </c>
    </row>
    <row r="51" spans="1:21" ht="12.75" customHeight="1">
      <c r="A51" t="s">
        <v>21</v>
      </c>
      <c r="B51" t="s">
        <v>127</v>
      </c>
      <c r="D51">
        <v>3628</v>
      </c>
      <c r="F51" s="1">
        <v>38991</v>
      </c>
      <c r="G51">
        <v>2193</v>
      </c>
      <c r="H51" s="2">
        <v>0.221</v>
      </c>
      <c r="I51" s="2">
        <f t="shared" si="23"/>
        <v>0.39553472987872107</v>
      </c>
      <c r="J51" s="2">
        <f>(D51-(G51/1.163))/D51</f>
        <v>0.48025342207972582</v>
      </c>
      <c r="K51">
        <f t="shared" si="6"/>
        <v>1950.6734999999999</v>
      </c>
      <c r="L51" s="2">
        <f t="shared" si="24"/>
        <v>0.46232814222712243</v>
      </c>
      <c r="M51" s="2">
        <f>(D51-(K51/1.163))/D51</f>
        <v>0.53768541893991617</v>
      </c>
      <c r="N51">
        <v>2084</v>
      </c>
      <c r="O51" s="2">
        <v>0.29299999999999998</v>
      </c>
      <c r="P51" s="2">
        <f t="shared" si="25"/>
        <v>0.42557883131201762</v>
      </c>
      <c r="Q51" s="2">
        <f>(D51-(N51/1.158))/D51</f>
        <v>0.50395408576167322</v>
      </c>
      <c r="R51">
        <f t="shared" si="10"/>
        <v>1778.6940000000002</v>
      </c>
      <c r="S51" s="2">
        <f t="shared" si="26"/>
        <v>0.50973153252480696</v>
      </c>
      <c r="T51" s="2">
        <f>(D51-(R51/1.158))/D51</f>
        <v>0.5766248121975881</v>
      </c>
      <c r="U51" s="2">
        <f t="shared" si="11"/>
        <v>-4.7403390297684533E-2</v>
      </c>
    </row>
    <row r="52" spans="1:21" ht="12.75" customHeight="1">
      <c r="A52" t="s">
        <v>21</v>
      </c>
      <c r="B52" t="s">
        <v>128</v>
      </c>
      <c r="D52">
        <v>3349</v>
      </c>
      <c r="F52" s="1">
        <v>38991</v>
      </c>
      <c r="G52">
        <v>1679</v>
      </c>
      <c r="H52" s="2">
        <v>0.23899999999999999</v>
      </c>
      <c r="I52" s="2">
        <f t="shared" si="23"/>
        <v>0.49865631531800536</v>
      </c>
      <c r="J52" s="2">
        <f>(D52-(G52/1.163))/D52</f>
        <v>0.56892202520894708</v>
      </c>
      <c r="K52">
        <f t="shared" si="6"/>
        <v>1478.3595</v>
      </c>
      <c r="L52" s="2">
        <f t="shared" si="24"/>
        <v>0.55856688563750367</v>
      </c>
      <c r="M52" s="2">
        <f>(D52-(K52/1.163))/D52</f>
        <v>0.62043584319647793</v>
      </c>
      <c r="N52">
        <v>1469</v>
      </c>
      <c r="O52" s="2">
        <v>0.23</v>
      </c>
      <c r="P52" s="2">
        <f t="shared" si="25"/>
        <v>0.56136160047775452</v>
      </c>
      <c r="Q52" s="2">
        <f>(D52-(N52/1.158))/D52</f>
        <v>0.62121036310686917</v>
      </c>
      <c r="R52">
        <f t="shared" si="10"/>
        <v>1300.0650000000001</v>
      </c>
      <c r="S52" s="2">
        <f t="shared" si="26"/>
        <v>0.61180501642281271</v>
      </c>
      <c r="T52" s="2">
        <f>(D52-(R52/1.158))/D52</f>
        <v>0.66477117134957919</v>
      </c>
      <c r="U52" s="2">
        <f t="shared" si="11"/>
        <v>-5.3238130785309035E-2</v>
      </c>
    </row>
    <row r="53" spans="1:21" ht="12.75" customHeight="1">
      <c r="A53" t="s">
        <v>21</v>
      </c>
      <c r="B53" t="s">
        <v>129</v>
      </c>
      <c r="D53">
        <v>4930</v>
      </c>
      <c r="F53" s="1">
        <v>38961</v>
      </c>
      <c r="G53">
        <v>2408</v>
      </c>
      <c r="H53" s="2">
        <v>0.29799999999999999</v>
      </c>
      <c r="I53" s="2">
        <f t="shared" si="23"/>
        <v>0.5115618661257606</v>
      </c>
      <c r="J53" s="2">
        <f>(D53-(G53/1.161))/D53</f>
        <v>0.57929531966043124</v>
      </c>
      <c r="K53">
        <f t="shared" si="6"/>
        <v>2049.2080000000001</v>
      </c>
      <c r="L53" s="2">
        <f t="shared" si="24"/>
        <v>0.58433914807302234</v>
      </c>
      <c r="M53" s="2">
        <f>(D53-(K53/1.161))/D53</f>
        <v>0.64198031703102698</v>
      </c>
      <c r="N53">
        <v>2430</v>
      </c>
      <c r="O53" s="2">
        <v>0.222</v>
      </c>
      <c r="P53" s="2">
        <f t="shared" si="25"/>
        <v>0.50709939148073024</v>
      </c>
      <c r="Q53" s="2">
        <f>((D53-(K53/1.156))/D53)</f>
        <v>0.64043178899050368</v>
      </c>
      <c r="R53">
        <f t="shared" si="10"/>
        <v>2160.27</v>
      </c>
      <c r="S53" s="2">
        <f t="shared" si="26"/>
        <v>0.56181135902636914</v>
      </c>
      <c r="T53" s="2">
        <f>(D53-(R53/1.156))/D53</f>
        <v>0.62094408220274144</v>
      </c>
      <c r="U53" s="2">
        <f t="shared" si="11"/>
        <v>2.2527789046653202E-2</v>
      </c>
    </row>
    <row r="54" spans="1:21" ht="12.75" customHeight="1">
      <c r="A54" t="s">
        <v>21</v>
      </c>
      <c r="B54" t="s">
        <v>130</v>
      </c>
      <c r="D54">
        <v>4466</v>
      </c>
      <c r="F54" s="1">
        <v>38961</v>
      </c>
      <c r="G54">
        <v>2517</v>
      </c>
      <c r="H54" s="2">
        <v>0.24199999999999999</v>
      </c>
      <c r="I54" s="2">
        <f t="shared" si="23"/>
        <v>0.43640841916703987</v>
      </c>
      <c r="J54" s="2">
        <f>(D54-(G54/1.161))/D54</f>
        <v>0.51456366853319535</v>
      </c>
      <c r="K54">
        <f t="shared" si="6"/>
        <v>2212.4430000000002</v>
      </c>
      <c r="L54" s="2">
        <f t="shared" si="24"/>
        <v>0.50460300044782802</v>
      </c>
      <c r="M54" s="2">
        <f>(D54-(K54/1.161))/D54</f>
        <v>0.57330146464067866</v>
      </c>
      <c r="N54">
        <v>2592</v>
      </c>
      <c r="O54" s="2">
        <v>0.19500000000000001</v>
      </c>
      <c r="P54" s="2">
        <f t="shared" si="25"/>
        <v>0.41961486789072994</v>
      </c>
      <c r="Q54" s="2">
        <f>((D54-(K54/1.156))/D54)</f>
        <v>0.57145588274033554</v>
      </c>
      <c r="R54">
        <f t="shared" si="10"/>
        <v>2339.2799999999997</v>
      </c>
      <c r="S54" s="2">
        <f t="shared" si="26"/>
        <v>0.47620241827138382</v>
      </c>
      <c r="T54" s="2">
        <f>(D54-(R54/1.156))/D54</f>
        <v>0.54688790507905172</v>
      </c>
      <c r="U54" s="2">
        <f t="shared" si="11"/>
        <v>2.84005821764442E-2</v>
      </c>
    </row>
    <row r="55" spans="1:21" ht="12.75" customHeight="1">
      <c r="A55" t="s">
        <v>21</v>
      </c>
      <c r="B55" t="s">
        <v>131</v>
      </c>
      <c r="D55">
        <v>3463</v>
      </c>
      <c r="F55" s="1">
        <v>38961</v>
      </c>
      <c r="G55">
        <v>1938</v>
      </c>
      <c r="H55" s="2">
        <v>0.17299999999999999</v>
      </c>
      <c r="I55" s="2">
        <f t="shared" si="23"/>
        <v>0.44036962171527577</v>
      </c>
      <c r="J55" s="2">
        <f>(D55-(G55/1.161))/D55</f>
        <v>0.51797555703296794</v>
      </c>
      <c r="K55">
        <f t="shared" si="6"/>
        <v>1770.3630000000001</v>
      </c>
      <c r="L55" s="2">
        <f t="shared" si="24"/>
        <v>0.48877764943690438</v>
      </c>
      <c r="M55" s="2">
        <f>(D55-(K55/1.161))/D55</f>
        <v>0.55967067134961623</v>
      </c>
      <c r="N55">
        <v>1674</v>
      </c>
      <c r="O55" s="2">
        <v>0.253</v>
      </c>
      <c r="P55" s="2">
        <f t="shared" si="25"/>
        <v>0.51660410049090388</v>
      </c>
      <c r="Q55" s="2">
        <f>((D55-(K55/1.156))/D55)</f>
        <v>0.55776613273088604</v>
      </c>
      <c r="R55">
        <f t="shared" si="10"/>
        <v>1462.2389999999998</v>
      </c>
      <c r="S55" s="2">
        <f t="shared" si="26"/>
        <v>0.5777536817788046</v>
      </c>
      <c r="T55" s="2">
        <f>(D55-(R55/1.156))/D55</f>
        <v>0.63473501883979633</v>
      </c>
      <c r="U55" s="2">
        <f t="shared" si="11"/>
        <v>-8.8976032341900213E-2</v>
      </c>
    </row>
    <row r="56" spans="1:21" ht="12.75" customHeight="1">
      <c r="A56" t="s">
        <v>21</v>
      </c>
      <c r="B56" t="s">
        <v>132</v>
      </c>
      <c r="D56">
        <v>2772</v>
      </c>
      <c r="F56" s="1">
        <v>38961</v>
      </c>
      <c r="G56">
        <v>1496</v>
      </c>
      <c r="H56" s="2">
        <v>0.16300000000000001</v>
      </c>
      <c r="I56" s="2">
        <f t="shared" si="23"/>
        <v>0.46031746031746029</v>
      </c>
      <c r="J56" s="2">
        <f>(D56-(G56/1.161))/D56</f>
        <v>0.53515715789617602</v>
      </c>
      <c r="K56">
        <f t="shared" si="6"/>
        <v>1374.076</v>
      </c>
      <c r="L56" s="2">
        <f t="shared" si="24"/>
        <v>0.50430158730158725</v>
      </c>
      <c r="M56" s="2">
        <f>(D56-(K56/1.161))/D56</f>
        <v>0.57304184952763759</v>
      </c>
      <c r="N56">
        <v>1315</v>
      </c>
      <c r="O56" s="2">
        <v>0.313</v>
      </c>
      <c r="P56" s="2">
        <f t="shared" si="25"/>
        <v>0.52561327561327564</v>
      </c>
      <c r="Q56" s="2">
        <f>((D56-(K56/1.156))/D56)</f>
        <v>0.57119514472455646</v>
      </c>
      <c r="R56">
        <f t="shared" si="10"/>
        <v>1109.2025000000001</v>
      </c>
      <c r="S56" s="2">
        <f t="shared" si="26"/>
        <v>0.5998547979797979</v>
      </c>
      <c r="T56" s="2">
        <f>(D56-(R56/1.156))/D56</f>
        <v>0.65385363147041342</v>
      </c>
      <c r="U56" s="2">
        <f t="shared" si="11"/>
        <v>-9.5553210678210654E-2</v>
      </c>
    </row>
    <row r="57" spans="1:21" ht="12.75" customHeight="1">
      <c r="A57" t="s">
        <v>21</v>
      </c>
      <c r="B57" t="s">
        <v>133</v>
      </c>
      <c r="D57">
        <v>3626</v>
      </c>
      <c r="F57" s="1">
        <v>38991</v>
      </c>
      <c r="G57">
        <v>1992</v>
      </c>
      <c r="H57" s="2">
        <v>0.23899999999999999</v>
      </c>
      <c r="I57" s="2">
        <f t="shared" si="23"/>
        <v>0.4506343077771649</v>
      </c>
      <c r="J57" s="2">
        <f>(D57-(G57/1.163))/D57</f>
        <v>0.52763053119274717</v>
      </c>
      <c r="K57">
        <f t="shared" si="6"/>
        <v>1753.9560000000001</v>
      </c>
      <c r="L57" s="2">
        <f t="shared" si="24"/>
        <v>0.51628350799779366</v>
      </c>
      <c r="M57" s="2">
        <f>(D57-(K57/1.163))/D57</f>
        <v>0.5840786827152139</v>
      </c>
      <c r="N57">
        <v>1594</v>
      </c>
      <c r="O57" s="2">
        <v>0.23</v>
      </c>
      <c r="P57" s="2">
        <f t="shared" si="25"/>
        <v>0.56039713182570328</v>
      </c>
      <c r="Q57" s="2">
        <f>(D57-(N57/1.158))/D57</f>
        <v>0.6203774886232325</v>
      </c>
      <c r="R57">
        <f t="shared" ref="R57:R120" si="27">N57*(1-(O57/2))</f>
        <v>1410.69</v>
      </c>
      <c r="S57" s="2">
        <f t="shared" si="26"/>
        <v>0.61095146166574732</v>
      </c>
      <c r="T57" s="2">
        <f>(D57-(R57/1.158))/D57</f>
        <v>0.66403407743156073</v>
      </c>
      <c r="U57" s="2">
        <f t="shared" si="11"/>
        <v>-9.4667953667953664E-2</v>
      </c>
    </row>
    <row r="58" spans="1:21" ht="12.75" customHeight="1">
      <c r="A58" t="s">
        <v>21</v>
      </c>
      <c r="B58" t="s">
        <v>134</v>
      </c>
      <c r="D58">
        <v>4259</v>
      </c>
      <c r="F58" s="1">
        <v>38961</v>
      </c>
      <c r="G58">
        <v>1892</v>
      </c>
      <c r="H58" s="2">
        <v>0.221</v>
      </c>
      <c r="I58" s="2">
        <f t="shared" si="23"/>
        <v>0.55576426391171641</v>
      </c>
      <c r="J58" s="2">
        <f>(D58-(G58/1.161))/D58</f>
        <v>0.61736801370518202</v>
      </c>
      <c r="K58">
        <f t="shared" si="6"/>
        <v>1682.934</v>
      </c>
      <c r="L58" s="2">
        <f t="shared" si="24"/>
        <v>0.60485231274947171</v>
      </c>
      <c r="M58" s="2">
        <f>(D58-(K58/1.161))/D58</f>
        <v>0.65964884819075942</v>
      </c>
      <c r="N58">
        <v>1901</v>
      </c>
      <c r="O58" s="2">
        <v>0.221</v>
      </c>
      <c r="P58" s="2">
        <f t="shared" si="25"/>
        <v>0.55365109180558814</v>
      </c>
      <c r="Q58" s="2">
        <f>((D58-(K58/1.156))/D58)</f>
        <v>0.65817674113276103</v>
      </c>
      <c r="R58">
        <f t="shared" si="27"/>
        <v>1690.9395</v>
      </c>
      <c r="S58" s="2">
        <f t="shared" si="26"/>
        <v>0.60297264616107071</v>
      </c>
      <c r="T58" s="2">
        <f>(D58-(R58/1.156))/D58</f>
        <v>0.65655073197324454</v>
      </c>
      <c r="U58" s="2">
        <f t="shared" si="11"/>
        <v>1.8796665884009967E-3</v>
      </c>
    </row>
    <row r="59" spans="1:21" ht="12.75" customHeight="1">
      <c r="A59" t="s">
        <v>21</v>
      </c>
      <c r="B59" t="s">
        <v>135</v>
      </c>
      <c r="D59">
        <v>3209</v>
      </c>
      <c r="F59" s="1">
        <v>38991</v>
      </c>
      <c r="G59">
        <v>1823</v>
      </c>
      <c r="H59" s="2">
        <v>0.23899999999999999</v>
      </c>
      <c r="I59" s="2">
        <f t="shared" si="23"/>
        <v>0.43191025241508257</v>
      </c>
      <c r="J59" s="2">
        <f>(D59-(G59/1.163))/D59</f>
        <v>0.51153074154349321</v>
      </c>
      <c r="K59">
        <f t="shared" si="6"/>
        <v>1605.1515000000002</v>
      </c>
      <c r="L59" s="2">
        <f t="shared" si="24"/>
        <v>0.49979697725148015</v>
      </c>
      <c r="M59" s="2">
        <f>(D59-(K59/1.163))/D59</f>
        <v>0.56990281792904574</v>
      </c>
      <c r="N59">
        <v>1598</v>
      </c>
      <c r="O59" s="2">
        <v>0.189</v>
      </c>
      <c r="P59" s="2">
        <f t="shared" si="25"/>
        <v>0.50202555313181674</v>
      </c>
      <c r="Q59" s="2">
        <f>(D59-(N59/1.158))/D59</f>
        <v>0.5699702531362838</v>
      </c>
      <c r="R59">
        <f t="shared" si="27"/>
        <v>1446.989</v>
      </c>
      <c r="S59" s="2">
        <f t="shared" si="26"/>
        <v>0.54908413836086012</v>
      </c>
      <c r="T59" s="2">
        <f>(D59-(R59/1.158))/D59</f>
        <v>0.61060806421490499</v>
      </c>
      <c r="U59" s="2">
        <f t="shared" si="11"/>
        <v>-4.9287161109379973E-2</v>
      </c>
    </row>
    <row r="60" spans="1:21" ht="12.75" customHeight="1">
      <c r="A60" t="s">
        <v>21</v>
      </c>
      <c r="B60" t="s">
        <v>136</v>
      </c>
      <c r="D60">
        <v>2770</v>
      </c>
      <c r="F60" s="1">
        <v>38961</v>
      </c>
      <c r="G60">
        <v>1401</v>
      </c>
      <c r="H60" s="2">
        <v>0.27200000000000002</v>
      </c>
      <c r="I60" s="2">
        <f t="shared" si="23"/>
        <v>0.49422382671480142</v>
      </c>
      <c r="J60" s="2">
        <f>(D60-(G60/1.161))/D60</f>
        <v>0.56436160785081946</v>
      </c>
      <c r="K60">
        <f t="shared" si="6"/>
        <v>1210.4639999999999</v>
      </c>
      <c r="L60" s="2">
        <f t="shared" si="24"/>
        <v>0.56300938628158848</v>
      </c>
      <c r="M60" s="2">
        <f>(D60-(K60/1.161))/D60</f>
        <v>0.6236084291831081</v>
      </c>
      <c r="N60">
        <v>1177</v>
      </c>
      <c r="O60" s="2">
        <v>0.23</v>
      </c>
      <c r="P60" s="2">
        <f t="shared" si="25"/>
        <v>0.57509025270758118</v>
      </c>
      <c r="Q60" s="2">
        <f>((D60-(K60/1.156))/D60)</f>
        <v>0.62198043795985158</v>
      </c>
      <c r="R60">
        <f t="shared" si="27"/>
        <v>1041.645</v>
      </c>
      <c r="S60" s="2">
        <f t="shared" si="26"/>
        <v>0.62395487364620938</v>
      </c>
      <c r="T60" s="2">
        <f>(D60-(R60/1.156))/D60</f>
        <v>0.67470144779083852</v>
      </c>
      <c r="U60" s="2">
        <f t="shared" si="11"/>
        <v>-6.0945487364620909E-2</v>
      </c>
    </row>
    <row r="61" spans="1:21" ht="12.75" customHeight="1">
      <c r="A61" t="s">
        <v>21</v>
      </c>
      <c r="B61" t="s">
        <v>137</v>
      </c>
      <c r="D61">
        <v>3282</v>
      </c>
      <c r="F61" s="1">
        <v>38991</v>
      </c>
      <c r="G61">
        <v>1666</v>
      </c>
      <c r="H61" s="2">
        <v>0.23899999999999999</v>
      </c>
      <c r="I61" s="2">
        <f t="shared" si="23"/>
        <v>0.49238269347958563</v>
      </c>
      <c r="J61" s="2">
        <f>(D61-(G61/1.163))/D61</f>
        <v>0.56352768140978993</v>
      </c>
      <c r="K61">
        <f t="shared" si="6"/>
        <v>1466.913</v>
      </c>
      <c r="L61" s="2">
        <f t="shared" si="24"/>
        <v>0.55304296160877509</v>
      </c>
      <c r="M61" s="2">
        <f>(D61-(K61/1.163))/D61</f>
        <v>0.61568612348132001</v>
      </c>
      <c r="N61">
        <v>1494</v>
      </c>
      <c r="O61" s="2">
        <v>0.23</v>
      </c>
      <c r="P61" s="2">
        <f t="shared" si="25"/>
        <v>0.54478976234003651</v>
      </c>
      <c r="Q61" s="2">
        <f>(D61-(N61/1.158))/D61</f>
        <v>0.60689962205529924</v>
      </c>
      <c r="R61">
        <f t="shared" si="27"/>
        <v>1322.19</v>
      </c>
      <c r="S61" s="2">
        <f t="shared" si="26"/>
        <v>0.59713893967093234</v>
      </c>
      <c r="T61" s="2">
        <f>(D61-(R61/1.158))/D61</f>
        <v>0.65210616551893974</v>
      </c>
      <c r="U61" s="2">
        <f t="shared" si="11"/>
        <v>-4.4095978062157259E-2</v>
      </c>
    </row>
    <row r="62" spans="1:21" ht="12.75" customHeight="1">
      <c r="A62" t="s">
        <v>21</v>
      </c>
      <c r="B62" t="s">
        <v>138</v>
      </c>
      <c r="D62">
        <v>3954</v>
      </c>
      <c r="F62" s="1">
        <v>38961</v>
      </c>
      <c r="G62">
        <v>1816</v>
      </c>
      <c r="H62" s="2">
        <v>0.193</v>
      </c>
      <c r="I62" s="2">
        <f t="shared" si="23"/>
        <v>0.54071825998988365</v>
      </c>
      <c r="J62" s="2">
        <f>(D62-(G62/1.161))/D62</f>
        <v>0.60440849267001184</v>
      </c>
      <c r="K62">
        <f t="shared" si="6"/>
        <v>1640.7559999999999</v>
      </c>
      <c r="L62" s="2">
        <f t="shared" si="24"/>
        <v>0.58503894790085997</v>
      </c>
      <c r="M62" s="2">
        <f>(D62-(K62/1.161))/D62</f>
        <v>0.64258307312735563</v>
      </c>
      <c r="N62">
        <v>1665</v>
      </c>
      <c r="O62" s="2">
        <v>0.218</v>
      </c>
      <c r="P62" s="2">
        <f t="shared" si="25"/>
        <v>0.578907435508346</v>
      </c>
      <c r="Q62" s="2">
        <f>((D62-(K62/1.156))/D62)</f>
        <v>0.64103715216337354</v>
      </c>
      <c r="R62">
        <f t="shared" si="27"/>
        <v>1483.5150000000001</v>
      </c>
      <c r="S62" s="2">
        <f t="shared" si="26"/>
        <v>0.62480652503793621</v>
      </c>
      <c r="T62" s="2">
        <f>(D62-(R62/1.156))/D62</f>
        <v>0.67543817044804177</v>
      </c>
      <c r="U62" s="2">
        <f t="shared" si="11"/>
        <v>-3.9767577137076238E-2</v>
      </c>
    </row>
    <row r="63" spans="1:21" ht="12.75" customHeight="1">
      <c r="A63" t="s">
        <v>21</v>
      </c>
      <c r="B63" t="s">
        <v>139</v>
      </c>
      <c r="D63">
        <v>3744</v>
      </c>
      <c r="F63" s="1">
        <v>38991</v>
      </c>
      <c r="G63">
        <v>2245</v>
      </c>
      <c r="H63" s="2">
        <v>0.16400000000000001</v>
      </c>
      <c r="I63" s="2">
        <f t="shared" si="23"/>
        <v>0.40037393162393164</v>
      </c>
      <c r="J63" s="2">
        <f>(D63-(G63/1.163))/D63</f>
        <v>0.48441438660699199</v>
      </c>
      <c r="K63">
        <f t="shared" si="6"/>
        <v>2060.9100000000003</v>
      </c>
      <c r="L63" s="2">
        <f t="shared" si="24"/>
        <v>0.44954326923076915</v>
      </c>
      <c r="M63" s="2">
        <f>(D63-(K63/1.163))/D63</f>
        <v>0.52669240690521857</v>
      </c>
      <c r="N63">
        <v>2060</v>
      </c>
      <c r="O63" s="2">
        <v>0.34499999999999997</v>
      </c>
      <c r="P63" s="2">
        <f t="shared" si="25"/>
        <v>0.4497863247863248</v>
      </c>
      <c r="Q63" s="2">
        <f>(D63-(N63/1.158))/D63</f>
        <v>0.52485865698300926</v>
      </c>
      <c r="R63">
        <f t="shared" si="27"/>
        <v>1704.65</v>
      </c>
      <c r="S63" s="2">
        <f t="shared" si="26"/>
        <v>0.54469818376068369</v>
      </c>
      <c r="T63" s="2">
        <f>(D63-(R63/1.158))/D63</f>
        <v>0.60682053865344021</v>
      </c>
      <c r="U63" s="2">
        <f t="shared" si="11"/>
        <v>-9.5154914529914536E-2</v>
      </c>
    </row>
    <row r="64" spans="1:21" ht="12.75" customHeight="1">
      <c r="A64" t="s">
        <v>21</v>
      </c>
      <c r="B64" t="s">
        <v>140</v>
      </c>
      <c r="D64">
        <v>3522</v>
      </c>
      <c r="F64" s="1">
        <v>38961</v>
      </c>
      <c r="G64">
        <v>1754</v>
      </c>
      <c r="H64" s="2">
        <v>0.24199999999999999</v>
      </c>
      <c r="I64" s="2">
        <f t="shared" si="23"/>
        <v>0.50198750709823958</v>
      </c>
      <c r="J64" s="2">
        <f>(D64-(G64/1.161))/D64</f>
        <v>0.57104867105791535</v>
      </c>
      <c r="K64">
        <f t="shared" si="6"/>
        <v>1541.7660000000001</v>
      </c>
      <c r="L64" s="2">
        <f t="shared" si="24"/>
        <v>0.56224701873935257</v>
      </c>
      <c r="M64" s="2">
        <f>(D64-(K64/1.161))/D64</f>
        <v>0.62295178185990752</v>
      </c>
      <c r="N64">
        <v>1649</v>
      </c>
      <c r="O64" s="2">
        <v>0.25700000000000001</v>
      </c>
      <c r="P64" s="2">
        <f t="shared" si="25"/>
        <v>0.53180011357183421</v>
      </c>
      <c r="Q64" s="2">
        <f>((D64-(K64/1.156))/D64)</f>
        <v>0.62132095046656799</v>
      </c>
      <c r="R64">
        <f t="shared" si="27"/>
        <v>1437.1034999999999</v>
      </c>
      <c r="S64" s="2">
        <f t="shared" si="26"/>
        <v>0.59196379897785345</v>
      </c>
      <c r="T64" s="2">
        <f>(D64-(R64/1.156))/D64</f>
        <v>0.64702750776630935</v>
      </c>
      <c r="U64" s="2">
        <f t="shared" si="11"/>
        <v>-2.9716780238500884E-2</v>
      </c>
    </row>
    <row r="65" spans="1:21" ht="12.75" customHeight="1">
      <c r="A65" t="s">
        <v>21</v>
      </c>
      <c r="B65" t="s">
        <v>141</v>
      </c>
      <c r="D65">
        <v>3432</v>
      </c>
      <c r="F65" s="1">
        <v>38991</v>
      </c>
      <c r="G65">
        <v>2029</v>
      </c>
      <c r="H65" s="2">
        <v>0.20100000000000001</v>
      </c>
      <c r="I65" s="2">
        <f t="shared" si="23"/>
        <v>0.40879953379953382</v>
      </c>
      <c r="J65" s="2">
        <f>(D65-(G65/1.163))/D65</f>
        <v>0.49165910042952177</v>
      </c>
      <c r="K65">
        <f t="shared" si="6"/>
        <v>1825.0854999999999</v>
      </c>
      <c r="L65" s="2">
        <f t="shared" si="24"/>
        <v>0.4682151806526807</v>
      </c>
      <c r="M65" s="2">
        <f>(D65-(K65/1.163))/D65</f>
        <v>0.54274736083635489</v>
      </c>
      <c r="N65">
        <v>1737</v>
      </c>
      <c r="O65" s="2">
        <v>0.155</v>
      </c>
      <c r="P65" s="2">
        <f t="shared" si="25"/>
        <v>0.49388111888111891</v>
      </c>
      <c r="Q65" s="2">
        <f>(D65-(N65/1.158))/D65</f>
        <v>0.56293706293706292</v>
      </c>
      <c r="R65">
        <f t="shared" si="27"/>
        <v>1602.3824999999999</v>
      </c>
      <c r="S65" s="2">
        <f t="shared" si="26"/>
        <v>0.53310533216783218</v>
      </c>
      <c r="T65" s="2">
        <f>(D65-(R65/1.158))/D65</f>
        <v>0.59680944055944052</v>
      </c>
      <c r="U65" s="2">
        <f t="shared" si="11"/>
        <v>-6.4890151515151484E-2</v>
      </c>
    </row>
    <row r="66" spans="1:21" ht="12.75" customHeight="1">
      <c r="A66" t="s">
        <v>21</v>
      </c>
      <c r="B66" t="s">
        <v>142</v>
      </c>
      <c r="D66">
        <v>3871</v>
      </c>
      <c r="F66" s="1">
        <v>38991</v>
      </c>
      <c r="G66">
        <v>2668</v>
      </c>
      <c r="H66" s="2">
        <v>0.23899999999999999</v>
      </c>
      <c r="I66" s="2">
        <f t="shared" si="23"/>
        <v>0.31077241022991475</v>
      </c>
      <c r="J66" s="2">
        <f>(D66-(G66/1.163))/D66</f>
        <v>0.40737094602744178</v>
      </c>
      <c r="K66">
        <f t="shared" si="6"/>
        <v>2349.174</v>
      </c>
      <c r="L66" s="2">
        <f t="shared" si="24"/>
        <v>0.39313510720743994</v>
      </c>
      <c r="M66" s="2">
        <f>(D66-(K66/1.163))/D66</f>
        <v>0.47819011797716249</v>
      </c>
      <c r="N66">
        <v>2467</v>
      </c>
      <c r="O66" s="2">
        <v>0.23</v>
      </c>
      <c r="P66" s="2">
        <f t="shared" si="25"/>
        <v>0.36269697752518731</v>
      </c>
      <c r="Q66" s="2">
        <f>(D66-(N66/1.158))/D66</f>
        <v>0.44965196677477315</v>
      </c>
      <c r="R66">
        <f t="shared" si="27"/>
        <v>2183.2950000000001</v>
      </c>
      <c r="S66" s="2">
        <f t="shared" si="26"/>
        <v>0.43598682510979075</v>
      </c>
      <c r="T66" s="2">
        <f>(D66-(R66/1.158))/D66</f>
        <v>0.51294199059567414</v>
      </c>
      <c r="U66" s="2">
        <f t="shared" si="11"/>
        <v>-4.2851717902350817E-2</v>
      </c>
    </row>
    <row r="67" spans="1:21" ht="12.75" customHeight="1">
      <c r="A67" t="s">
        <v>21</v>
      </c>
      <c r="B67" t="s">
        <v>143</v>
      </c>
      <c r="D67">
        <v>3225</v>
      </c>
      <c r="F67" s="1">
        <v>38991</v>
      </c>
      <c r="G67">
        <v>1773</v>
      </c>
      <c r="H67" s="2">
        <v>0.224</v>
      </c>
      <c r="I67" s="2">
        <f t="shared" si="23"/>
        <v>0.45023255813953489</v>
      </c>
      <c r="J67" s="2">
        <f>(D67-(G67/1.163))/D67</f>
        <v>0.5272850886840369</v>
      </c>
      <c r="K67">
        <f t="shared" ref="K67:K130" si="28">G67*(1-(H67/2))</f>
        <v>1574.424</v>
      </c>
      <c r="L67" s="2">
        <f t="shared" si="24"/>
        <v>0.51180651162790702</v>
      </c>
      <c r="M67" s="2">
        <f>(D67-(K67/1.163))/D67</f>
        <v>0.58022915875142478</v>
      </c>
      <c r="N67">
        <v>1519</v>
      </c>
      <c r="O67" s="2">
        <v>0.23200000000000001</v>
      </c>
      <c r="P67" s="2">
        <f t="shared" si="25"/>
        <v>0.5289922480620155</v>
      </c>
      <c r="Q67" s="2">
        <f>(D67-(N67/1.158))/D67</f>
        <v>0.59325755445769901</v>
      </c>
      <c r="R67">
        <f t="shared" si="27"/>
        <v>1342.796</v>
      </c>
      <c r="S67" s="2">
        <f t="shared" si="26"/>
        <v>0.58362914728682169</v>
      </c>
      <c r="T67" s="2">
        <f>(D67-(R67/1.158))/D67</f>
        <v>0.64043967814060587</v>
      </c>
      <c r="U67" s="2">
        <f t="shared" si="11"/>
        <v>-7.1822635658914669E-2</v>
      </c>
    </row>
    <row r="68" spans="1:21" ht="12.75" customHeight="1">
      <c r="A68" t="s">
        <v>21</v>
      </c>
      <c r="B68" t="s">
        <v>144</v>
      </c>
      <c r="D68">
        <v>3640</v>
      </c>
      <c r="F68" s="1">
        <v>38961</v>
      </c>
      <c r="G68">
        <v>2094</v>
      </c>
      <c r="H68" s="2">
        <v>0.185</v>
      </c>
      <c r="I68" s="2">
        <f t="shared" si="23"/>
        <v>0.42472527472527472</v>
      </c>
      <c r="J68" s="2">
        <f>(D68-(G68/1.161))/D68</f>
        <v>0.504500667291365</v>
      </c>
      <c r="K68">
        <f t="shared" si="28"/>
        <v>1900.3049999999998</v>
      </c>
      <c r="L68" s="2">
        <f t="shared" si="24"/>
        <v>0.47793818681318684</v>
      </c>
      <c r="M68" s="2">
        <f>(D68-(K68/1.161))/D68</f>
        <v>0.55033435556691379</v>
      </c>
      <c r="N68">
        <v>1984</v>
      </c>
      <c r="O68" s="2">
        <v>0.29499999999999998</v>
      </c>
      <c r="P68" s="2">
        <f t="shared" si="25"/>
        <v>0.45494505494505494</v>
      </c>
      <c r="Q68" s="2">
        <f>((D68-(K68/1.156))/D68)</f>
        <v>0.54838943495950421</v>
      </c>
      <c r="R68">
        <f t="shared" si="27"/>
        <v>1691.3600000000001</v>
      </c>
      <c r="S68" s="2">
        <f t="shared" si="26"/>
        <v>0.53534065934065933</v>
      </c>
      <c r="T68" s="2">
        <f>(D68-(R68/1.156))/D68</f>
        <v>0.59804555306285401</v>
      </c>
      <c r="U68" s="2">
        <f t="shared" ref="U68:U131" si="29">-(S68-L68)</f>
        <v>-5.7402472527472492E-2</v>
      </c>
    </row>
    <row r="69" spans="1:21" ht="12.75" customHeight="1">
      <c r="A69" t="s">
        <v>21</v>
      </c>
      <c r="B69" t="s">
        <v>145</v>
      </c>
      <c r="D69">
        <v>3695</v>
      </c>
      <c r="F69" s="1">
        <v>38961</v>
      </c>
      <c r="G69">
        <v>1994</v>
      </c>
      <c r="H69" s="2">
        <v>0.214</v>
      </c>
      <c r="I69" s="2">
        <f t="shared" si="23"/>
        <v>0.46035182679296344</v>
      </c>
      <c r="J69" s="2">
        <f>(D69-(G69/1.161))/D69</f>
        <v>0.53518675865026999</v>
      </c>
      <c r="K69">
        <f t="shared" si="28"/>
        <v>1780.6420000000001</v>
      </c>
      <c r="L69" s="2">
        <f t="shared" si="24"/>
        <v>0.5180941813261164</v>
      </c>
      <c r="M69" s="2">
        <f>(D69-(K69/1.161))/D69</f>
        <v>0.58492177547469115</v>
      </c>
      <c r="N69">
        <v>1741</v>
      </c>
      <c r="O69" s="2">
        <v>0.19400000000000001</v>
      </c>
      <c r="P69" s="2">
        <f t="shared" si="25"/>
        <v>0.52882273342354535</v>
      </c>
      <c r="Q69" s="2">
        <f>((D69-(K69/1.156))/D69)</f>
        <v>0.58312645443435662</v>
      </c>
      <c r="R69">
        <f t="shared" si="27"/>
        <v>1572.123</v>
      </c>
      <c r="S69" s="2">
        <f t="shared" si="26"/>
        <v>0.57452692828146146</v>
      </c>
      <c r="T69" s="2">
        <f>(D69-(R69/1.156))/D69</f>
        <v>0.63194370958603929</v>
      </c>
      <c r="U69" s="2">
        <f t="shared" si="29"/>
        <v>-5.6432746955345059E-2</v>
      </c>
    </row>
    <row r="70" spans="1:21" ht="12.75" customHeight="1">
      <c r="A70" t="s">
        <v>21</v>
      </c>
      <c r="B70" t="s">
        <v>146</v>
      </c>
      <c r="D70">
        <v>3312</v>
      </c>
      <c r="F70" s="1">
        <v>38961</v>
      </c>
      <c r="G70">
        <v>1781</v>
      </c>
      <c r="H70" s="2">
        <v>0.28899999999999998</v>
      </c>
      <c r="I70" s="2">
        <f t="shared" si="23"/>
        <v>0.46225845410628019</v>
      </c>
      <c r="J70" s="2">
        <f>(D70-(G70/1.161))/D70</f>
        <v>0.53682898717164529</v>
      </c>
      <c r="K70">
        <f t="shared" si="28"/>
        <v>1523.6455000000001</v>
      </c>
      <c r="L70" s="2">
        <f t="shared" si="24"/>
        <v>0.53996210748792273</v>
      </c>
      <c r="M70" s="2">
        <f>(D70-(K70/1.161))/D70</f>
        <v>0.6037571985253426</v>
      </c>
      <c r="N70">
        <v>1558</v>
      </c>
      <c r="O70" s="2">
        <v>0.30099999999999999</v>
      </c>
      <c r="P70" s="2">
        <f t="shared" si="25"/>
        <v>0.52958937198067635</v>
      </c>
      <c r="Q70" s="2">
        <f>((D70-(K70/1.156))/D70)</f>
        <v>0.60204334557778783</v>
      </c>
      <c r="R70">
        <f t="shared" si="27"/>
        <v>1323.521</v>
      </c>
      <c r="S70" s="2">
        <f t="shared" si="26"/>
        <v>0.60038617149758455</v>
      </c>
      <c r="T70" s="2">
        <f>(D70-(R70/1.156))/D70</f>
        <v>0.65431329714323916</v>
      </c>
      <c r="U70" s="2">
        <f t="shared" si="29"/>
        <v>-6.0424064009661826E-2</v>
      </c>
    </row>
    <row r="71" spans="1:21" ht="12.75" customHeight="1">
      <c r="A71" t="s">
        <v>21</v>
      </c>
      <c r="B71" t="s">
        <v>147</v>
      </c>
      <c r="D71">
        <v>3610</v>
      </c>
      <c r="F71" s="1">
        <v>38961</v>
      </c>
      <c r="G71">
        <v>1740</v>
      </c>
      <c r="H71" s="2">
        <v>0.25900000000000001</v>
      </c>
      <c r="I71" s="2">
        <f t="shared" si="23"/>
        <v>0.51800554016620504</v>
      </c>
      <c r="J71" s="2">
        <f>(D71-(G71/1.161))/D71</f>
        <v>0.5848454264997458</v>
      </c>
      <c r="K71">
        <f t="shared" si="28"/>
        <v>1514.67</v>
      </c>
      <c r="L71" s="2">
        <f t="shared" si="24"/>
        <v>0.5804238227146814</v>
      </c>
      <c r="M71" s="2">
        <f>(D71-(K71/1.161))/D71</f>
        <v>0.63860794376802876</v>
      </c>
      <c r="N71">
        <v>1594</v>
      </c>
      <c r="O71" s="2">
        <v>0.19700000000000001</v>
      </c>
      <c r="P71" s="2">
        <f t="shared" si="25"/>
        <v>0.55844875346260392</v>
      </c>
      <c r="Q71" s="2">
        <f>((D71-(K71/1.156))/D71)</f>
        <v>0.63704482933795981</v>
      </c>
      <c r="R71">
        <f t="shared" si="27"/>
        <v>1436.991</v>
      </c>
      <c r="S71" s="2">
        <f t="shared" si="26"/>
        <v>0.60194155124653737</v>
      </c>
      <c r="T71" s="2">
        <f>(D71-(R71/1.156))/D71</f>
        <v>0.65565878135513611</v>
      </c>
      <c r="U71" s="2">
        <f t="shared" si="29"/>
        <v>-2.1517728531855962E-2</v>
      </c>
    </row>
    <row r="72" spans="1:21" ht="12.75" customHeight="1">
      <c r="A72" t="s">
        <v>21</v>
      </c>
      <c r="B72" t="s">
        <v>148</v>
      </c>
      <c r="D72">
        <v>3930</v>
      </c>
      <c r="F72" s="1">
        <v>38991</v>
      </c>
      <c r="G72">
        <v>2138</v>
      </c>
      <c r="H72" s="2">
        <v>0.17</v>
      </c>
      <c r="I72" s="2">
        <f t="shared" si="23"/>
        <v>0.45597964376590333</v>
      </c>
      <c r="J72" s="2">
        <f>(D72-(G72/1.163))/D72</f>
        <v>0.53222669283396673</v>
      </c>
      <c r="K72">
        <f t="shared" si="28"/>
        <v>1956.27</v>
      </c>
      <c r="L72" s="2">
        <f t="shared" si="24"/>
        <v>0.50222137404580158</v>
      </c>
      <c r="M72" s="2">
        <f>(D72-(K72/1.163))/D72</f>
        <v>0.57198742394307966</v>
      </c>
      <c r="N72">
        <v>1968</v>
      </c>
      <c r="O72" s="2">
        <v>0.28599999999999998</v>
      </c>
      <c r="P72" s="2">
        <f t="shared" si="25"/>
        <v>0.49923664122137407</v>
      </c>
      <c r="Q72" s="2">
        <f>(D72-(N72/1.158))/D72</f>
        <v>0.56756186633970118</v>
      </c>
      <c r="R72">
        <f t="shared" si="27"/>
        <v>1686.576</v>
      </c>
      <c r="S72" s="2">
        <f t="shared" si="26"/>
        <v>0.5708458015267176</v>
      </c>
      <c r="T72" s="2">
        <f>(D72-(R72/1.158))/D72</f>
        <v>0.62940051945312392</v>
      </c>
      <c r="U72" s="2">
        <f t="shared" si="29"/>
        <v>-6.8624427480916017E-2</v>
      </c>
    </row>
    <row r="73" spans="1:21" ht="12.75" customHeight="1">
      <c r="A73" t="s">
        <v>21</v>
      </c>
      <c r="B73" t="s">
        <v>149</v>
      </c>
      <c r="D73">
        <v>3638</v>
      </c>
      <c r="F73" s="1">
        <v>38961</v>
      </c>
      <c r="G73">
        <v>2011</v>
      </c>
      <c r="H73" s="2">
        <v>0.25800000000000001</v>
      </c>
      <c r="I73" s="2">
        <f t="shared" si="23"/>
        <v>0.44722374931280923</v>
      </c>
      <c r="J73" s="2">
        <f>(D73-(G73/1.161))/D73</f>
        <v>0.52387919837451269</v>
      </c>
      <c r="K73">
        <f t="shared" si="28"/>
        <v>1751.5809999999999</v>
      </c>
      <c r="L73" s="2">
        <f t="shared" si="24"/>
        <v>0.51853188565145691</v>
      </c>
      <c r="M73" s="2">
        <f>(D73-(K73/1.161))/D73</f>
        <v>0.58529878178420058</v>
      </c>
      <c r="N73">
        <v>1789</v>
      </c>
      <c r="O73" s="2">
        <v>0.19600000000000001</v>
      </c>
      <c r="P73" s="2">
        <f t="shared" si="25"/>
        <v>0.50824628916987358</v>
      </c>
      <c r="Q73" s="2">
        <f>((D73-(K73/1.156))/D73)</f>
        <v>0.58350509139399387</v>
      </c>
      <c r="R73">
        <f t="shared" si="27"/>
        <v>1613.6780000000001</v>
      </c>
      <c r="S73" s="2">
        <f t="shared" si="26"/>
        <v>0.55643815283122589</v>
      </c>
      <c r="T73" s="2">
        <f>(D73-(R73/1.156))/D73</f>
        <v>0.61629597995780783</v>
      </c>
      <c r="U73" s="2">
        <f t="shared" si="29"/>
        <v>-3.7906267179768971E-2</v>
      </c>
    </row>
    <row r="74" spans="1:21" ht="12.75" customHeight="1">
      <c r="A74" t="s">
        <v>21</v>
      </c>
      <c r="B74" t="s">
        <v>150</v>
      </c>
      <c r="D74">
        <v>4029</v>
      </c>
      <c r="F74" s="1">
        <v>38961</v>
      </c>
      <c r="G74">
        <v>1982</v>
      </c>
      <c r="H74" s="2">
        <v>0.16500000000000001</v>
      </c>
      <c r="I74" s="2">
        <f t="shared" ref="I74:I110" si="30">(D74-G74)/D74</f>
        <v>0.50806651774633904</v>
      </c>
      <c r="J74" s="2">
        <f>(D74-(G74/1.161))/D74</f>
        <v>0.57628468367471064</v>
      </c>
      <c r="K74">
        <f t="shared" si="28"/>
        <v>1818.4849999999999</v>
      </c>
      <c r="L74" s="2">
        <f t="shared" ref="L74:L105" si="31">(D74-K74)/D74</f>
        <v>0.54865103003226612</v>
      </c>
      <c r="M74" s="2">
        <f>(D74-(K74/1.161))/D74</f>
        <v>0.61124119727154702</v>
      </c>
      <c r="N74">
        <v>1846</v>
      </c>
      <c r="O74" s="2">
        <v>0.253</v>
      </c>
      <c r="P74" s="2">
        <f t="shared" ref="P74:P105" si="32">(D74-N74)/D74</f>
        <v>0.54182179200794245</v>
      </c>
      <c r="Q74" s="2">
        <f>((D74-(K74/1.156))/D74)</f>
        <v>0.60955971456078384</v>
      </c>
      <c r="R74">
        <f t="shared" si="27"/>
        <v>1612.481</v>
      </c>
      <c r="S74" s="2">
        <f t="shared" ref="S74:S105" si="33">(D74-R74)/D74</f>
        <v>0.59978133531893774</v>
      </c>
      <c r="T74" s="2">
        <f>(D74-(R74/1.156))/D74</f>
        <v>0.65379008245582837</v>
      </c>
      <c r="U74" s="2">
        <f t="shared" si="29"/>
        <v>-5.1130305286671618E-2</v>
      </c>
    </row>
    <row r="75" spans="1:21" ht="12.75" customHeight="1">
      <c r="A75" t="s">
        <v>21</v>
      </c>
      <c r="B75" t="s">
        <v>151</v>
      </c>
      <c r="D75">
        <v>5213</v>
      </c>
      <c r="F75" s="1">
        <v>38961</v>
      </c>
      <c r="G75">
        <v>3027</v>
      </c>
      <c r="H75" s="2">
        <v>0.222</v>
      </c>
      <c r="I75" s="2">
        <f t="shared" si="30"/>
        <v>0.41933627469787071</v>
      </c>
      <c r="J75" s="2">
        <f>(D75-(G75/1.161))/D75</f>
        <v>0.49985897906793347</v>
      </c>
      <c r="K75">
        <f t="shared" si="28"/>
        <v>2691.0030000000002</v>
      </c>
      <c r="L75" s="2">
        <f t="shared" si="31"/>
        <v>0.48378994820640703</v>
      </c>
      <c r="M75" s="2">
        <f>(D75-(K75/1.161))/D75</f>
        <v>0.55537463239139273</v>
      </c>
      <c r="N75">
        <v>2777</v>
      </c>
      <c r="O75" s="2">
        <v>0.23899999999999999</v>
      </c>
      <c r="P75" s="2">
        <f t="shared" si="32"/>
        <v>0.46729330519854212</v>
      </c>
      <c r="Q75" s="2">
        <f>((D75-(K75/1.156))/D75)</f>
        <v>0.55345151228927947</v>
      </c>
      <c r="R75">
        <f t="shared" si="27"/>
        <v>2445.1485000000002</v>
      </c>
      <c r="S75" s="2">
        <f t="shared" si="33"/>
        <v>0.5309517552273163</v>
      </c>
      <c r="T75" s="2">
        <f>(D75-(R75/1.156))/D75</f>
        <v>0.59424892320702094</v>
      </c>
      <c r="U75" s="2">
        <f t="shared" si="29"/>
        <v>-4.7161807020909274E-2</v>
      </c>
    </row>
    <row r="76" spans="1:21" ht="12.75" customHeight="1">
      <c r="A76" t="s">
        <v>21</v>
      </c>
      <c r="B76" t="s">
        <v>152</v>
      </c>
      <c r="D76">
        <v>4108</v>
      </c>
      <c r="F76" s="1">
        <v>38961</v>
      </c>
      <c r="G76">
        <v>2501</v>
      </c>
      <c r="H76" s="2">
        <v>0.21099999999999999</v>
      </c>
      <c r="I76" s="2">
        <f t="shared" si="30"/>
        <v>0.39118792599805258</v>
      </c>
      <c r="J76" s="2">
        <f>(D76-(G76/1.161))/D76</f>
        <v>0.47561406201382656</v>
      </c>
      <c r="K76">
        <f t="shared" si="28"/>
        <v>2237.1444999999999</v>
      </c>
      <c r="L76" s="2">
        <f t="shared" si="31"/>
        <v>0.45541759980525809</v>
      </c>
      <c r="M76" s="2">
        <f>(D76-(K76/1.161))/D76</f>
        <v>0.53093677847136778</v>
      </c>
      <c r="N76">
        <v>2219</v>
      </c>
      <c r="O76" s="2">
        <v>0.21099999999999999</v>
      </c>
      <c r="P76" s="2">
        <f t="shared" si="32"/>
        <v>0.45983446932814021</v>
      </c>
      <c r="Q76" s="2">
        <f>((D76-(K76/1.156))/D76)</f>
        <v>0.5289079583090468</v>
      </c>
      <c r="R76">
        <f t="shared" si="27"/>
        <v>1984.8954999999999</v>
      </c>
      <c r="S76" s="2">
        <f t="shared" si="33"/>
        <v>0.51682193281402156</v>
      </c>
      <c r="T76" s="2">
        <f>(D76-(R76/1.156))/D76</f>
        <v>0.58202589343773481</v>
      </c>
      <c r="U76" s="2">
        <f t="shared" si="29"/>
        <v>-6.1404333008763468E-2</v>
      </c>
    </row>
    <row r="77" spans="1:21" ht="12.75" customHeight="1">
      <c r="A77" t="s">
        <v>21</v>
      </c>
      <c r="B77" t="s">
        <v>153</v>
      </c>
      <c r="D77">
        <v>4409</v>
      </c>
      <c r="F77" s="1">
        <v>38991</v>
      </c>
      <c r="G77">
        <v>2534</v>
      </c>
      <c r="H77" s="2">
        <v>0.153</v>
      </c>
      <c r="I77" s="2">
        <f t="shared" si="30"/>
        <v>0.42526650034021318</v>
      </c>
      <c r="J77" s="2">
        <f>(D77-(G77/1.163))/D77</f>
        <v>0.50581814302683847</v>
      </c>
      <c r="K77">
        <f t="shared" si="28"/>
        <v>2340.1489999999999</v>
      </c>
      <c r="L77" s="2">
        <f t="shared" si="31"/>
        <v>0.46923361306418693</v>
      </c>
      <c r="M77" s="2">
        <f>(D77-(K77/1.163))/D77</f>
        <v>0.5436230550852853</v>
      </c>
      <c r="N77">
        <v>2319</v>
      </c>
      <c r="O77" s="2">
        <v>0.14899999999999999</v>
      </c>
      <c r="P77" s="2">
        <f t="shared" si="32"/>
        <v>0.47403039237922434</v>
      </c>
      <c r="Q77" s="2">
        <f>(D77-(N77/1.158))/D77</f>
        <v>0.54579481207186897</v>
      </c>
      <c r="R77">
        <f t="shared" si="27"/>
        <v>2146.2345</v>
      </c>
      <c r="S77" s="2">
        <f t="shared" si="33"/>
        <v>0.51321512814697212</v>
      </c>
      <c r="T77" s="2">
        <f>(D77-(R77/1.158))/D77</f>
        <v>0.57963309857251466</v>
      </c>
      <c r="U77" s="2">
        <f t="shared" si="29"/>
        <v>-4.3981515082785194E-2</v>
      </c>
    </row>
    <row r="78" spans="1:21" ht="12.75" customHeight="1">
      <c r="A78" t="s">
        <v>21</v>
      </c>
      <c r="B78" t="s">
        <v>154</v>
      </c>
      <c r="D78">
        <v>3457</v>
      </c>
      <c r="F78" s="1">
        <v>38961</v>
      </c>
      <c r="G78">
        <v>1866</v>
      </c>
      <c r="H78" s="2">
        <v>0.223</v>
      </c>
      <c r="I78" s="2">
        <f t="shared" si="30"/>
        <v>0.46022562915822968</v>
      </c>
      <c r="J78" s="2">
        <f>(D78-(G78/1.161))/D78</f>
        <v>0.53507806129046487</v>
      </c>
      <c r="K78">
        <f t="shared" si="28"/>
        <v>1657.941</v>
      </c>
      <c r="L78" s="2">
        <f t="shared" si="31"/>
        <v>0.52041047150708708</v>
      </c>
      <c r="M78" s="2">
        <f>(D78-(K78/1.161))/D78</f>
        <v>0.58691685745657807</v>
      </c>
      <c r="N78">
        <v>1730</v>
      </c>
      <c r="O78" s="2">
        <v>0.23</v>
      </c>
      <c r="P78" s="2">
        <f t="shared" si="32"/>
        <v>0.49956609777263522</v>
      </c>
      <c r="Q78" s="2">
        <f>((D78-(K78/1.156))/D78)</f>
        <v>0.58513016566357012</v>
      </c>
      <c r="R78">
        <f t="shared" si="27"/>
        <v>1531.05</v>
      </c>
      <c r="S78" s="2">
        <f t="shared" si="33"/>
        <v>0.55711599652878219</v>
      </c>
      <c r="T78" s="2">
        <f>(D78-(R78/1.156))/D78</f>
        <v>0.61688234993839286</v>
      </c>
      <c r="U78" s="2">
        <f t="shared" si="29"/>
        <v>-3.6705525021695107E-2</v>
      </c>
    </row>
    <row r="79" spans="1:21" ht="12.75" customHeight="1">
      <c r="A79" t="s">
        <v>21</v>
      </c>
      <c r="B79" t="s">
        <v>155</v>
      </c>
      <c r="D79">
        <v>4016</v>
      </c>
      <c r="F79" s="1">
        <v>38991</v>
      </c>
      <c r="G79">
        <v>2300</v>
      </c>
      <c r="H79" s="2">
        <v>0.17100000000000001</v>
      </c>
      <c r="I79" s="2">
        <f t="shared" si="30"/>
        <v>0.42729083665338646</v>
      </c>
      <c r="J79" s="2">
        <f>(D79-(G79/1.163))/D79</f>
        <v>0.50755875894530222</v>
      </c>
      <c r="K79">
        <f t="shared" si="28"/>
        <v>2103.35</v>
      </c>
      <c r="L79" s="2">
        <f t="shared" si="31"/>
        <v>0.47625747011952191</v>
      </c>
      <c r="M79" s="2">
        <f>(D79-(K79/1.163))/D79</f>
        <v>0.54966248505547888</v>
      </c>
      <c r="N79">
        <v>1927</v>
      </c>
      <c r="O79" s="2">
        <v>0.27900000000000003</v>
      </c>
      <c r="P79" s="2">
        <f t="shared" si="32"/>
        <v>0.52016932270916338</v>
      </c>
      <c r="Q79" s="2">
        <f>(D79-(N79/1.158))/D79</f>
        <v>0.58563844793537412</v>
      </c>
      <c r="R79">
        <f t="shared" si="27"/>
        <v>1658.1835000000001</v>
      </c>
      <c r="S79" s="2">
        <f t="shared" si="33"/>
        <v>0.58710570219123503</v>
      </c>
      <c r="T79" s="2">
        <f>(D79-(R79/1.158))/D79</f>
        <v>0.64344188444838946</v>
      </c>
      <c r="U79" s="2">
        <f t="shared" si="29"/>
        <v>-0.11084823207171313</v>
      </c>
    </row>
    <row r="80" spans="1:21" ht="12.75" customHeight="1">
      <c r="A80" t="s">
        <v>21</v>
      </c>
      <c r="B80" t="s">
        <v>156</v>
      </c>
      <c r="D80">
        <v>3698</v>
      </c>
      <c r="F80" s="1">
        <v>38991</v>
      </c>
      <c r="G80">
        <v>2199</v>
      </c>
      <c r="H80" s="2">
        <v>0.34</v>
      </c>
      <c r="I80" s="2">
        <f t="shared" si="30"/>
        <v>0.40535424553812871</v>
      </c>
      <c r="J80" s="2">
        <f>(D80-(G80/1.163))/D80</f>
        <v>0.48869668575935404</v>
      </c>
      <c r="K80">
        <f t="shared" si="28"/>
        <v>1825.1699999999998</v>
      </c>
      <c r="L80" s="2">
        <f t="shared" si="31"/>
        <v>0.50644402379664688</v>
      </c>
      <c r="M80" s="2">
        <f>(D80-(K80/1.163))/D80</f>
        <v>0.57561824918026383</v>
      </c>
      <c r="N80">
        <v>1774</v>
      </c>
      <c r="O80" s="2">
        <v>0.23</v>
      </c>
      <c r="P80" s="2">
        <f t="shared" si="32"/>
        <v>0.52028123309897245</v>
      </c>
      <c r="Q80" s="2">
        <f>(D80-(N80/1.158))/D80</f>
        <v>0.58573508903192772</v>
      </c>
      <c r="R80">
        <f t="shared" si="27"/>
        <v>1569.99</v>
      </c>
      <c r="S80" s="2">
        <f t="shared" si="33"/>
        <v>0.57544889129259069</v>
      </c>
      <c r="T80" s="2">
        <f>(D80-(R80/1.158))/D80</f>
        <v>0.63337555379325616</v>
      </c>
      <c r="U80" s="2">
        <f t="shared" si="29"/>
        <v>-6.9004867495943811E-2</v>
      </c>
    </row>
    <row r="81" spans="1:21" ht="12.75" customHeight="1">
      <c r="A81" t="s">
        <v>21</v>
      </c>
      <c r="B81" t="s">
        <v>157</v>
      </c>
      <c r="D81">
        <v>3904</v>
      </c>
      <c r="F81" s="1">
        <v>38961</v>
      </c>
      <c r="G81">
        <v>1929</v>
      </c>
      <c r="H81" s="2">
        <v>0.23899999999999999</v>
      </c>
      <c r="I81" s="2">
        <f t="shared" si="30"/>
        <v>0.50589139344262291</v>
      </c>
      <c r="J81" s="2">
        <f>(D81-(G81/1.161))/D81</f>
        <v>0.57441119159571319</v>
      </c>
      <c r="K81">
        <f t="shared" si="28"/>
        <v>1698.4845</v>
      </c>
      <c r="L81" s="2">
        <f t="shared" si="31"/>
        <v>0.5649373719262295</v>
      </c>
      <c r="M81" s="2">
        <f>(D81-(K81/1.161))/D81</f>
        <v>0.62526905420002543</v>
      </c>
      <c r="N81">
        <v>1668</v>
      </c>
      <c r="O81" s="2">
        <v>0.186</v>
      </c>
      <c r="P81" s="2">
        <f t="shared" si="32"/>
        <v>0.57274590163934425</v>
      </c>
      <c r="Q81" s="2">
        <f>((D81-(K81/1.156))/D81)</f>
        <v>0.62364824561092513</v>
      </c>
      <c r="R81">
        <f t="shared" si="27"/>
        <v>1512.876</v>
      </c>
      <c r="S81" s="2">
        <f t="shared" si="33"/>
        <v>0.61248053278688519</v>
      </c>
      <c r="T81" s="2">
        <f>(D81-(R81/1.156))/D81</f>
        <v>0.66477554739349931</v>
      </c>
      <c r="U81" s="2">
        <f t="shared" si="29"/>
        <v>-4.7543160860655687E-2</v>
      </c>
    </row>
    <row r="82" spans="1:21" ht="12.75" customHeight="1">
      <c r="A82" t="s">
        <v>21</v>
      </c>
      <c r="B82" t="s">
        <v>158</v>
      </c>
      <c r="D82">
        <v>3392</v>
      </c>
      <c r="F82" s="1">
        <v>38991</v>
      </c>
      <c r="G82">
        <v>1886</v>
      </c>
      <c r="H82" s="2">
        <v>0.217</v>
      </c>
      <c r="I82" s="2">
        <f t="shared" si="30"/>
        <v>0.44398584905660377</v>
      </c>
      <c r="J82" s="2">
        <f>(D82-(G82/1.163))/D82</f>
        <v>0.52191388568925512</v>
      </c>
      <c r="K82">
        <f t="shared" si="28"/>
        <v>1681.3689999999999</v>
      </c>
      <c r="L82" s="2">
        <f t="shared" si="31"/>
        <v>0.50431338443396234</v>
      </c>
      <c r="M82" s="2">
        <f>(D82-(K82/1.163))/D82</f>
        <v>0.57378622909197108</v>
      </c>
      <c r="N82">
        <v>1597</v>
      </c>
      <c r="O82" s="2">
        <v>0.23</v>
      </c>
      <c r="P82" s="2">
        <f t="shared" si="32"/>
        <v>0.52918632075471694</v>
      </c>
      <c r="Q82" s="2">
        <f>(D82-(N82/1.158))/D82</f>
        <v>0.59342514745657771</v>
      </c>
      <c r="R82">
        <f t="shared" si="27"/>
        <v>1413.345</v>
      </c>
      <c r="S82" s="2">
        <f t="shared" si="33"/>
        <v>0.58332989386792455</v>
      </c>
      <c r="T82" s="2">
        <f>(D82-(R82/1.158))/D82</f>
        <v>0.64018125549907134</v>
      </c>
      <c r="U82" s="2">
        <f t="shared" si="29"/>
        <v>-7.9016509433962212E-2</v>
      </c>
    </row>
    <row r="83" spans="1:21" ht="12.75" customHeight="1">
      <c r="A83" t="s">
        <v>21</v>
      </c>
      <c r="B83" t="s">
        <v>159</v>
      </c>
      <c r="D83">
        <v>4968</v>
      </c>
      <c r="F83" s="1">
        <v>38991</v>
      </c>
      <c r="G83">
        <v>3650</v>
      </c>
      <c r="H83" s="2">
        <v>0.17799999999999999</v>
      </c>
      <c r="I83" s="2">
        <f t="shared" si="30"/>
        <v>0.26529790660225444</v>
      </c>
      <c r="J83" s="2">
        <f>(D83-(G83/1.163))/D83</f>
        <v>0.36826991109394192</v>
      </c>
      <c r="K83">
        <f t="shared" si="28"/>
        <v>3325.15</v>
      </c>
      <c r="L83" s="2">
        <f t="shared" si="31"/>
        <v>0.33068639291465379</v>
      </c>
      <c r="M83" s="2">
        <f>(D83-(K83/1.163))/D83</f>
        <v>0.42449388900658103</v>
      </c>
      <c r="N83">
        <v>3456</v>
      </c>
      <c r="O83" s="2">
        <v>0.23200000000000001</v>
      </c>
      <c r="P83" s="2">
        <f t="shared" si="32"/>
        <v>0.30434782608695654</v>
      </c>
      <c r="Q83" s="2">
        <f>(D83-(N83/1.158))/D83</f>
        <v>0.39926409852068784</v>
      </c>
      <c r="R83">
        <f t="shared" si="27"/>
        <v>3055.1039999999998</v>
      </c>
      <c r="S83" s="2">
        <f t="shared" si="33"/>
        <v>0.3850434782608696</v>
      </c>
      <c r="T83" s="2">
        <f>(D83-(R83/1.158))/D83</f>
        <v>0.46894946309228808</v>
      </c>
      <c r="U83" s="2">
        <f t="shared" si="29"/>
        <v>-5.4357085346215805E-2</v>
      </c>
    </row>
    <row r="84" spans="1:21" ht="12.75" customHeight="1">
      <c r="A84" t="s">
        <v>21</v>
      </c>
      <c r="B84" t="s">
        <v>160</v>
      </c>
      <c r="D84">
        <v>3416</v>
      </c>
      <c r="F84" s="1">
        <v>38961</v>
      </c>
      <c r="G84">
        <v>1577</v>
      </c>
      <c r="H84" s="2">
        <v>0.24299999999999999</v>
      </c>
      <c r="I84" s="2">
        <f t="shared" si="30"/>
        <v>0.5383489461358314</v>
      </c>
      <c r="J84" s="2">
        <f>(D84-(G84/1.161))/D84</f>
        <v>0.60236773999640958</v>
      </c>
      <c r="K84">
        <f t="shared" si="28"/>
        <v>1385.3945000000001</v>
      </c>
      <c r="L84" s="2">
        <f t="shared" si="31"/>
        <v>0.59443954918032782</v>
      </c>
      <c r="M84" s="2">
        <f>(D84-(K84/1.161))/D84</f>
        <v>0.65068005958684572</v>
      </c>
      <c r="N84">
        <v>1384</v>
      </c>
      <c r="O84" s="2">
        <v>0.23100000000000001</v>
      </c>
      <c r="P84" s="2">
        <f t="shared" si="32"/>
        <v>0.59484777517564402</v>
      </c>
      <c r="Q84" s="2">
        <f>((D84-(K84/1.156))/D84)</f>
        <v>0.6491691601905949</v>
      </c>
      <c r="R84">
        <f t="shared" si="27"/>
        <v>1224.1479999999999</v>
      </c>
      <c r="S84" s="2">
        <f t="shared" si="33"/>
        <v>0.64164285714285707</v>
      </c>
      <c r="T84" s="2">
        <f>(D84-(R84/1.156))/D84</f>
        <v>0.69000247157686612</v>
      </c>
      <c r="U84" s="2">
        <f t="shared" si="29"/>
        <v>-4.7203307962529251E-2</v>
      </c>
    </row>
    <row r="85" spans="1:21" ht="12.75" customHeight="1">
      <c r="A85" t="s">
        <v>21</v>
      </c>
      <c r="B85" t="s">
        <v>164</v>
      </c>
      <c r="D85">
        <v>3200</v>
      </c>
      <c r="F85" s="1">
        <v>38991</v>
      </c>
      <c r="G85">
        <v>1465</v>
      </c>
      <c r="H85" s="2">
        <v>0.40500000000000003</v>
      </c>
      <c r="I85" s="2">
        <f t="shared" si="30"/>
        <v>0.54218750000000004</v>
      </c>
      <c r="J85" s="2">
        <f>(D85-(G85/1.163))/D85</f>
        <v>0.6063521066208083</v>
      </c>
      <c r="K85">
        <f t="shared" si="28"/>
        <v>1168.3375000000001</v>
      </c>
      <c r="L85" s="2">
        <f t="shared" si="31"/>
        <v>0.63489453124999995</v>
      </c>
      <c r="M85" s="2">
        <f>(D85-(K85/1.163))/D85</f>
        <v>0.68606580503009451</v>
      </c>
      <c r="N85">
        <v>1309</v>
      </c>
      <c r="O85" s="2">
        <v>0.25</v>
      </c>
      <c r="P85" s="2">
        <f t="shared" si="32"/>
        <v>0.5909375</v>
      </c>
      <c r="Q85" s="2">
        <f>(D85-(N85/1.158))/D85</f>
        <v>0.64675086355785838</v>
      </c>
      <c r="R85">
        <f t="shared" si="27"/>
        <v>1145.375</v>
      </c>
      <c r="S85" s="2">
        <f t="shared" si="33"/>
        <v>0.64207031250000002</v>
      </c>
      <c r="T85" s="2">
        <f>(D85-(R85/1.158))/D85</f>
        <v>0.69090700561312601</v>
      </c>
      <c r="U85" s="2">
        <f t="shared" si="29"/>
        <v>-7.1757812500000684E-3</v>
      </c>
    </row>
    <row r="86" spans="1:21" ht="12.75" customHeight="1">
      <c r="A86" t="s">
        <v>21</v>
      </c>
      <c r="B86" t="s">
        <v>161</v>
      </c>
      <c r="D86">
        <v>4146</v>
      </c>
      <c r="F86" s="1">
        <v>38961</v>
      </c>
      <c r="G86">
        <v>2060</v>
      </c>
      <c r="H86" s="2">
        <v>0.19400000000000001</v>
      </c>
      <c r="I86" s="2">
        <f t="shared" si="30"/>
        <v>0.50313555233960439</v>
      </c>
      <c r="J86" s="2">
        <f>(D86-(G86/1.161))/D86</f>
        <v>0.57203751278174375</v>
      </c>
      <c r="K86">
        <f t="shared" si="28"/>
        <v>1860.18</v>
      </c>
      <c r="L86" s="2">
        <f t="shared" si="31"/>
        <v>0.55133140376266276</v>
      </c>
      <c r="M86" s="2">
        <f>(D86-(K86/1.161))/D86</f>
        <v>0.61354987404191452</v>
      </c>
      <c r="N86">
        <v>1878</v>
      </c>
      <c r="O86" s="2">
        <v>0.17699999999999999</v>
      </c>
      <c r="P86" s="2">
        <f t="shared" si="32"/>
        <v>0.54703328509406657</v>
      </c>
      <c r="Q86" s="2">
        <f>((D86-(K86/1.156))/D86)</f>
        <v>0.61187837695732072</v>
      </c>
      <c r="R86">
        <f t="shared" si="27"/>
        <v>1711.797</v>
      </c>
      <c r="S86" s="2">
        <f t="shared" si="33"/>
        <v>0.58712083936324166</v>
      </c>
      <c r="T86" s="2">
        <f>(D86-(R86/1.156))/D86</f>
        <v>0.64283809633498423</v>
      </c>
      <c r="U86" s="2">
        <f t="shared" si="29"/>
        <v>-3.57894356005789E-2</v>
      </c>
    </row>
    <row r="87" spans="1:21" ht="12.75" customHeight="1">
      <c r="A87" t="s">
        <v>21</v>
      </c>
      <c r="B87" t="s">
        <v>165</v>
      </c>
      <c r="D87">
        <v>3094</v>
      </c>
      <c r="F87" s="1">
        <v>38961</v>
      </c>
      <c r="G87">
        <v>1513</v>
      </c>
      <c r="H87" s="2">
        <v>0.217</v>
      </c>
      <c r="I87" s="2">
        <f t="shared" si="30"/>
        <v>0.51098901098901095</v>
      </c>
      <c r="J87" s="2">
        <f>(D87-(G87/1.161))/D87</f>
        <v>0.57880190438329981</v>
      </c>
      <c r="K87">
        <f t="shared" si="28"/>
        <v>1348.8395</v>
      </c>
      <c r="L87" s="2">
        <f t="shared" si="31"/>
        <v>0.56404670329670326</v>
      </c>
      <c r="M87" s="2">
        <f>(D87-(K87/1.161))/D87</f>
        <v>0.6245018977577117</v>
      </c>
      <c r="N87">
        <v>1349</v>
      </c>
      <c r="O87" s="2">
        <v>0.19800000000000001</v>
      </c>
      <c r="P87" s="2">
        <f t="shared" si="32"/>
        <v>0.56399482870071105</v>
      </c>
      <c r="Q87" s="2">
        <f>((D87-(K87/1.156))/D87)</f>
        <v>0.62287777101790942</v>
      </c>
      <c r="R87">
        <f t="shared" si="27"/>
        <v>1215.4490000000001</v>
      </c>
      <c r="S87" s="2">
        <f t="shared" si="33"/>
        <v>0.60715934065934063</v>
      </c>
      <c r="T87" s="2">
        <f>(D87-(R87/1.156))/D87</f>
        <v>0.6601724400167307</v>
      </c>
      <c r="U87" s="2">
        <f t="shared" si="29"/>
        <v>-4.3112637362637374E-2</v>
      </c>
    </row>
    <row r="88" spans="1:21" ht="12.75" customHeight="1">
      <c r="A88" t="s">
        <v>21</v>
      </c>
      <c r="B88" t="s">
        <v>162</v>
      </c>
      <c r="D88">
        <v>3977</v>
      </c>
      <c r="F88" s="1">
        <v>38961</v>
      </c>
      <c r="G88">
        <v>2062</v>
      </c>
      <c r="H88" s="2">
        <v>0.35599999999999998</v>
      </c>
      <c r="I88" s="2">
        <f t="shared" si="30"/>
        <v>0.48151873271310031</v>
      </c>
      <c r="J88" s="2">
        <f>(D88-(G88/1.161))/D88</f>
        <v>0.55341837442988839</v>
      </c>
      <c r="K88">
        <f t="shared" si="28"/>
        <v>1694.9640000000002</v>
      </c>
      <c r="L88" s="2">
        <f t="shared" si="31"/>
        <v>0.5738083982901685</v>
      </c>
      <c r="M88" s="2">
        <f>(D88-(K88/1.161))/D88</f>
        <v>0.63290990378136813</v>
      </c>
      <c r="N88">
        <v>1866</v>
      </c>
      <c r="O88" s="2">
        <v>0.23</v>
      </c>
      <c r="P88" s="2">
        <f t="shared" si="32"/>
        <v>0.53080211214483275</v>
      </c>
      <c r="Q88" s="2">
        <f>((D88-(K88/1.156))/D88)</f>
        <v>0.6313221438496267</v>
      </c>
      <c r="R88">
        <f t="shared" si="27"/>
        <v>1651.41</v>
      </c>
      <c r="S88" s="2">
        <f t="shared" si="33"/>
        <v>0.58475986924817702</v>
      </c>
      <c r="T88" s="2">
        <f>(D88-(R88/1.156))/D88</f>
        <v>0.64079573464375161</v>
      </c>
      <c r="U88" s="2">
        <f t="shared" si="29"/>
        <v>-1.0951470958008525E-2</v>
      </c>
    </row>
    <row r="89" spans="1:21" ht="12.75" customHeight="1">
      <c r="A89" t="s">
        <v>21</v>
      </c>
      <c r="B89" t="s">
        <v>163</v>
      </c>
      <c r="D89">
        <v>4156</v>
      </c>
      <c r="F89" s="1">
        <v>38991</v>
      </c>
      <c r="G89">
        <v>2628</v>
      </c>
      <c r="H89" s="2">
        <v>0.23899999999999999</v>
      </c>
      <c r="I89" s="2">
        <f t="shared" si="30"/>
        <v>0.36766121270452357</v>
      </c>
      <c r="J89" s="2">
        <f>(D89-(G89/1.163))/D89</f>
        <v>0.45628651135384657</v>
      </c>
      <c r="K89">
        <f t="shared" si="28"/>
        <v>2313.9540000000002</v>
      </c>
      <c r="L89" s="2">
        <f t="shared" si="31"/>
        <v>0.44322569778633297</v>
      </c>
      <c r="M89" s="2">
        <f>(D89-(K89/1.163))/D89</f>
        <v>0.52126027324706181</v>
      </c>
      <c r="N89">
        <v>2438</v>
      </c>
      <c r="O89" s="2">
        <v>0.23</v>
      </c>
      <c r="P89" s="2">
        <f t="shared" si="32"/>
        <v>0.41337824831568815</v>
      </c>
      <c r="Q89" s="2">
        <f>(D89-(N89/1.158))/D89</f>
        <v>0.49341817643841807</v>
      </c>
      <c r="R89">
        <f t="shared" si="27"/>
        <v>2157.63</v>
      </c>
      <c r="S89" s="2">
        <f t="shared" si="33"/>
        <v>0.48083974975938398</v>
      </c>
      <c r="T89" s="2">
        <f>(D89-(R89/1.158))/D89</f>
        <v>0.55167508614799998</v>
      </c>
      <c r="U89" s="2">
        <f t="shared" si="29"/>
        <v>-3.761405197305101E-2</v>
      </c>
    </row>
    <row r="90" spans="1:21" ht="12.75" customHeight="1">
      <c r="A90" t="s">
        <v>9</v>
      </c>
      <c r="B90" t="s">
        <v>9</v>
      </c>
      <c r="D90">
        <v>2566</v>
      </c>
      <c r="F90" s="1">
        <v>38991</v>
      </c>
      <c r="G90">
        <v>1844</v>
      </c>
      <c r="H90" s="2">
        <v>0.28599999999999998</v>
      </c>
      <c r="I90" s="2">
        <f t="shared" si="30"/>
        <v>0.2813717848791894</v>
      </c>
      <c r="J90" s="2">
        <f>(D90-(G90/1.163))/D90</f>
        <v>0.38209095862355064</v>
      </c>
      <c r="K90">
        <f t="shared" si="28"/>
        <v>1580.308</v>
      </c>
      <c r="L90" s="2">
        <f t="shared" si="31"/>
        <v>0.38413561964146531</v>
      </c>
      <c r="M90" s="2">
        <f>(D90-(K90/1.163))/D90</f>
        <v>0.47045195154038288</v>
      </c>
      <c r="N90">
        <v>1653</v>
      </c>
      <c r="O90" s="2">
        <v>0.23599999999999999</v>
      </c>
      <c r="P90" s="2">
        <f t="shared" si="32"/>
        <v>0.35580670303975059</v>
      </c>
      <c r="Q90" s="2">
        <f>(D90-(N90/1.158))/D90</f>
        <v>0.44370181609650305</v>
      </c>
      <c r="R90">
        <f t="shared" si="27"/>
        <v>1457.9459999999999</v>
      </c>
      <c r="S90" s="2">
        <f t="shared" si="33"/>
        <v>0.43182151208106007</v>
      </c>
      <c r="T90" s="2">
        <f>(D90-(R90/1.158))/D90</f>
        <v>0.50934500179711573</v>
      </c>
      <c r="U90" s="2">
        <f t="shared" si="29"/>
        <v>-4.7685892439594757E-2</v>
      </c>
    </row>
    <row r="91" spans="1:21" ht="12.75" customHeight="1">
      <c r="A91" t="s">
        <v>9</v>
      </c>
      <c r="D91">
        <v>2108</v>
      </c>
      <c r="F91" s="1">
        <v>38961</v>
      </c>
      <c r="G91">
        <v>1637</v>
      </c>
      <c r="H91" s="2">
        <v>0.28699999999999998</v>
      </c>
      <c r="I91" s="2">
        <f t="shared" si="30"/>
        <v>0.22343453510436434</v>
      </c>
      <c r="J91" s="2">
        <f>(D91-(G91/1.161))/D91</f>
        <v>0.33112363058084787</v>
      </c>
      <c r="K91">
        <f t="shared" si="28"/>
        <v>1402.0905</v>
      </c>
      <c r="L91" s="2">
        <f t="shared" si="31"/>
        <v>0.33487167931688805</v>
      </c>
      <c r="M91" s="2">
        <f>(D91-(K91/1.161))/D91</f>
        <v>0.42710738959249617</v>
      </c>
      <c r="N91">
        <v>1506</v>
      </c>
      <c r="O91" s="2">
        <v>0.23100000000000001</v>
      </c>
      <c r="P91" s="2">
        <f t="shared" si="32"/>
        <v>0.2855787476280835</v>
      </c>
      <c r="Q91" s="2">
        <f>((D91-(K91/1.156))/D91)</f>
        <v>0.4246294803779308</v>
      </c>
      <c r="R91">
        <f t="shared" si="27"/>
        <v>1332.057</v>
      </c>
      <c r="S91" s="2">
        <f t="shared" si="33"/>
        <v>0.36809440227703982</v>
      </c>
      <c r="T91" s="2">
        <f>(D91-(R91/1.156))/D91</f>
        <v>0.45336886010124544</v>
      </c>
      <c r="U91" s="2">
        <f t="shared" si="29"/>
        <v>-3.3222722960151774E-2</v>
      </c>
    </row>
    <row r="92" spans="1:21" ht="12.75" customHeight="1">
      <c r="A92" t="s">
        <v>58</v>
      </c>
      <c r="B92" t="s">
        <v>58</v>
      </c>
      <c r="D92">
        <v>1947</v>
      </c>
      <c r="F92" s="1">
        <v>39052</v>
      </c>
      <c r="G92">
        <v>1487</v>
      </c>
      <c r="H92" s="2">
        <v>0.22600000000000001</v>
      </c>
      <c r="I92" s="2">
        <f t="shared" si="30"/>
        <v>0.23626091422701592</v>
      </c>
      <c r="J92" s="2">
        <f>(D92-(G92/1.156))/D92</f>
        <v>0.3393260503693909</v>
      </c>
      <c r="K92">
        <f t="shared" si="28"/>
        <v>1318.9690000000001</v>
      </c>
      <c r="L92" s="2">
        <f t="shared" si="31"/>
        <v>0.32256343091936307</v>
      </c>
      <c r="M92" s="2">
        <f>(D92-(K92/1.156))/D92</f>
        <v>0.41398220667764973</v>
      </c>
      <c r="N92">
        <v>1412</v>
      </c>
      <c r="O92" s="2">
        <v>0.18099999999999999</v>
      </c>
      <c r="P92" s="2">
        <f t="shared" si="32"/>
        <v>0.27478171545968155</v>
      </c>
      <c r="Q92" s="2">
        <f>(D92-(N92/1.15))/D92</f>
        <v>0.36937540474754915</v>
      </c>
      <c r="R92">
        <f t="shared" si="27"/>
        <v>1284.2139999999999</v>
      </c>
      <c r="S92" s="2">
        <f t="shared" si="33"/>
        <v>0.3404139702105804</v>
      </c>
      <c r="T92" s="2">
        <f>(D92-(R92/1.15))/D92</f>
        <v>0.4264469306178959</v>
      </c>
      <c r="U92" s="2">
        <f t="shared" si="29"/>
        <v>-1.7850539291217327E-2</v>
      </c>
    </row>
    <row r="93" spans="1:21" ht="12.75" customHeight="1">
      <c r="A93" t="s">
        <v>58</v>
      </c>
      <c r="D93">
        <v>1649</v>
      </c>
      <c r="F93" s="1">
        <v>39052</v>
      </c>
      <c r="G93">
        <v>1301</v>
      </c>
      <c r="H93" s="2">
        <v>0.23799999999999999</v>
      </c>
      <c r="I93" s="2">
        <f t="shared" si="30"/>
        <v>0.2110369921164342</v>
      </c>
      <c r="J93" s="2">
        <f>(D93-(G93/1.156))/D93</f>
        <v>0.31750604854362813</v>
      </c>
      <c r="K93">
        <f t="shared" si="28"/>
        <v>1146.181</v>
      </c>
      <c r="L93" s="2">
        <f t="shared" si="31"/>
        <v>0.30492359005457853</v>
      </c>
      <c r="M93" s="2">
        <f>(D93-(K93/1.156))/D93</f>
        <v>0.39872282876693638</v>
      </c>
      <c r="N93">
        <v>1209</v>
      </c>
      <c r="O93" s="2">
        <v>0.19400000000000001</v>
      </c>
      <c r="P93" s="2">
        <f t="shared" si="32"/>
        <v>0.26682838083687083</v>
      </c>
      <c r="Q93" s="2">
        <f>(D93-(N93/1.15))/D93</f>
        <v>0.36245946159727899</v>
      </c>
      <c r="R93">
        <f t="shared" si="27"/>
        <v>1091.7270000000001</v>
      </c>
      <c r="S93" s="2">
        <f t="shared" si="33"/>
        <v>0.33794602789569428</v>
      </c>
      <c r="T93" s="2">
        <f>(D93-(R93/1.15))/D93</f>
        <v>0.42430089382234287</v>
      </c>
      <c r="U93" s="2">
        <f t="shared" si="29"/>
        <v>-3.3022437841115748E-2</v>
      </c>
    </row>
    <row r="94" spans="1:21" ht="12.75" customHeight="1">
      <c r="A94" t="s">
        <v>39</v>
      </c>
      <c r="B94" t="s">
        <v>39</v>
      </c>
      <c r="D94">
        <v>3535</v>
      </c>
      <c r="F94" s="1">
        <v>39052</v>
      </c>
      <c r="G94">
        <v>2198</v>
      </c>
      <c r="H94" s="2">
        <v>0.28899999999999998</v>
      </c>
      <c r="I94" s="2">
        <f t="shared" si="30"/>
        <v>0.37821782178217822</v>
      </c>
      <c r="J94" s="2">
        <f>(D94-(G94/1.156))/D94</f>
        <v>0.46212614341018871</v>
      </c>
      <c r="K94">
        <f t="shared" si="28"/>
        <v>1880.3890000000001</v>
      </c>
      <c r="L94" s="2">
        <f t="shared" si="31"/>
        <v>0.46806534653465343</v>
      </c>
      <c r="M94" s="2">
        <f>(D94-(K94/1.156))/D94</f>
        <v>0.53984891568741644</v>
      </c>
      <c r="N94">
        <v>1987</v>
      </c>
      <c r="O94" s="2">
        <v>0.25800000000000001</v>
      </c>
      <c r="P94" s="2">
        <f t="shared" si="32"/>
        <v>0.43790664780763788</v>
      </c>
      <c r="Q94" s="2">
        <f>(D94-(N94/1.15))/D94</f>
        <v>0.51122317200664158</v>
      </c>
      <c r="R94">
        <f t="shared" si="27"/>
        <v>1730.6769999999999</v>
      </c>
      <c r="S94" s="2">
        <f t="shared" si="33"/>
        <v>0.51041669024045266</v>
      </c>
      <c r="T94" s="2">
        <f>(D94-(R94/1.15))/D94</f>
        <v>0.5742753828177849</v>
      </c>
      <c r="U94" s="2">
        <f t="shared" si="29"/>
        <v>-4.2351343705799238E-2</v>
      </c>
    </row>
    <row r="95" spans="1:21" ht="12.75" customHeight="1">
      <c r="A95" t="s">
        <v>39</v>
      </c>
      <c r="D95">
        <v>2559</v>
      </c>
      <c r="F95" s="1">
        <v>38961</v>
      </c>
      <c r="G95">
        <v>1475</v>
      </c>
      <c r="H95" s="2">
        <v>0.248</v>
      </c>
      <c r="I95" s="2">
        <f t="shared" si="30"/>
        <v>0.42360296991012114</v>
      </c>
      <c r="J95" s="2">
        <f>(D95-(G95/1.161))/D95</f>
        <v>0.50353399647727926</v>
      </c>
      <c r="K95">
        <f t="shared" si="28"/>
        <v>1292.0999999999999</v>
      </c>
      <c r="L95" s="2">
        <f t="shared" si="31"/>
        <v>0.49507620164126614</v>
      </c>
      <c r="M95" s="2">
        <f>(D95-(K95/1.161))/D95</f>
        <v>0.56509578091409662</v>
      </c>
      <c r="N95">
        <v>1318</v>
      </c>
      <c r="O95" s="2">
        <v>0.247</v>
      </c>
      <c r="P95" s="2">
        <f t="shared" si="32"/>
        <v>0.48495506057053539</v>
      </c>
      <c r="Q95" s="2">
        <f>((D95-(K95/1.156))/D95)</f>
        <v>0.5632147073021333</v>
      </c>
      <c r="R95">
        <f t="shared" si="27"/>
        <v>1155.2270000000001</v>
      </c>
      <c r="S95" s="2">
        <f t="shared" si="33"/>
        <v>0.54856311059007423</v>
      </c>
      <c r="T95" s="2">
        <f>(D95-(R95/1.156))/D95</f>
        <v>0.60948365967999496</v>
      </c>
      <c r="U95" s="2">
        <f t="shared" si="29"/>
        <v>-5.3486908948808087E-2</v>
      </c>
    </row>
    <row r="96" spans="1:21" ht="12.75" customHeight="1">
      <c r="A96" t="s">
        <v>39</v>
      </c>
      <c r="B96" t="s">
        <v>72</v>
      </c>
      <c r="D96">
        <v>1838</v>
      </c>
      <c r="F96" s="1">
        <v>38991</v>
      </c>
      <c r="G96">
        <v>1197</v>
      </c>
      <c r="H96" s="2">
        <v>0.28199999999999997</v>
      </c>
      <c r="I96" s="2">
        <f t="shared" si="30"/>
        <v>0.34874863982589771</v>
      </c>
      <c r="J96" s="2">
        <f t="shared" ref="J96:J102" si="34">(D96-(G96/1.163))/D96</f>
        <v>0.44002462581762491</v>
      </c>
      <c r="K96">
        <f t="shared" si="28"/>
        <v>1028.223</v>
      </c>
      <c r="L96" s="2">
        <f t="shared" si="31"/>
        <v>0.44057508161044617</v>
      </c>
      <c r="M96" s="2">
        <f t="shared" ref="M96:M102" si="35">(D96-(K96/1.163))/D96</f>
        <v>0.51898115357733976</v>
      </c>
      <c r="N96">
        <v>1077</v>
      </c>
      <c r="O96" s="2">
        <v>0.23100000000000001</v>
      </c>
      <c r="P96" s="2">
        <f t="shared" si="32"/>
        <v>0.41403699673558214</v>
      </c>
      <c r="Q96" s="2">
        <f t="shared" ref="Q96:Q102" si="36">(D96-(N96/1.158))/D96</f>
        <v>0.49398704381311065</v>
      </c>
      <c r="R96">
        <f t="shared" si="27"/>
        <v>952.60649999999998</v>
      </c>
      <c r="S96" s="2">
        <f t="shared" si="33"/>
        <v>0.48171572361262244</v>
      </c>
      <c r="T96" s="2">
        <f t="shared" ref="T96:T102" si="37">(D96-(R96/1.158))/D96</f>
        <v>0.55243154025269636</v>
      </c>
      <c r="U96" s="2">
        <f t="shared" si="29"/>
        <v>-4.1140642002176264E-2</v>
      </c>
    </row>
    <row r="97" spans="1:21" ht="12.75" customHeight="1">
      <c r="A97" t="s">
        <v>39</v>
      </c>
      <c r="B97" t="s">
        <v>73</v>
      </c>
      <c r="D97">
        <v>2334</v>
      </c>
      <c r="F97" s="1">
        <v>38991</v>
      </c>
      <c r="G97">
        <v>1255</v>
      </c>
      <c r="H97" s="2">
        <v>0.249</v>
      </c>
      <c r="I97" s="2">
        <f t="shared" si="30"/>
        <v>0.46229648671808055</v>
      </c>
      <c r="J97" s="2">
        <f t="shared" si="34"/>
        <v>0.53765820010153098</v>
      </c>
      <c r="K97">
        <f t="shared" si="28"/>
        <v>1098.7524999999998</v>
      </c>
      <c r="L97" s="2">
        <f t="shared" si="31"/>
        <v>0.52924057412167957</v>
      </c>
      <c r="M97" s="2">
        <f t="shared" si="35"/>
        <v>0.5952197541888905</v>
      </c>
      <c r="N97">
        <v>1064</v>
      </c>
      <c r="O97" s="2">
        <v>0.22600000000000001</v>
      </c>
      <c r="P97" s="2">
        <f t="shared" si="32"/>
        <v>0.54413024850042846</v>
      </c>
      <c r="Q97" s="2">
        <f t="shared" si="36"/>
        <v>0.60633009369639757</v>
      </c>
      <c r="R97">
        <f t="shared" si="27"/>
        <v>943.76800000000003</v>
      </c>
      <c r="S97" s="2">
        <f t="shared" si="33"/>
        <v>0.59564353041988005</v>
      </c>
      <c r="T97" s="2">
        <f t="shared" si="37"/>
        <v>0.65081479310870471</v>
      </c>
      <c r="U97" s="2">
        <f t="shared" si="29"/>
        <v>-6.6402956298200477E-2</v>
      </c>
    </row>
    <row r="98" spans="1:21" ht="12.75" customHeight="1">
      <c r="A98" t="s">
        <v>39</v>
      </c>
      <c r="B98" t="s">
        <v>74</v>
      </c>
      <c r="D98">
        <v>2408</v>
      </c>
      <c r="F98" s="1">
        <v>38991</v>
      </c>
      <c r="G98">
        <v>1635</v>
      </c>
      <c r="H98" s="2">
        <v>0.255</v>
      </c>
      <c r="I98" s="2">
        <f t="shared" si="30"/>
        <v>0.32101328903654486</v>
      </c>
      <c r="J98" s="2">
        <f t="shared" si="34"/>
        <v>0.41617651679840489</v>
      </c>
      <c r="K98">
        <f t="shared" si="28"/>
        <v>1426.5375000000001</v>
      </c>
      <c r="L98" s="2">
        <f t="shared" si="31"/>
        <v>0.40758409468438533</v>
      </c>
      <c r="M98" s="2">
        <f t="shared" si="35"/>
        <v>0.49061401090660822</v>
      </c>
      <c r="N98">
        <v>1455</v>
      </c>
      <c r="O98" s="2">
        <v>0.216</v>
      </c>
      <c r="P98" s="2">
        <f t="shared" si="32"/>
        <v>0.3957641196013289</v>
      </c>
      <c r="Q98" s="2">
        <f t="shared" si="36"/>
        <v>0.47820735716867774</v>
      </c>
      <c r="R98">
        <f t="shared" si="27"/>
        <v>1297.8600000000001</v>
      </c>
      <c r="S98" s="2">
        <f t="shared" si="33"/>
        <v>0.46102159468438531</v>
      </c>
      <c r="T98" s="2">
        <f t="shared" si="37"/>
        <v>0.53456096259446051</v>
      </c>
      <c r="U98" s="2">
        <f t="shared" si="29"/>
        <v>-5.3437499999999971E-2</v>
      </c>
    </row>
    <row r="99" spans="1:21" ht="12.75" customHeight="1">
      <c r="A99" t="s">
        <v>39</v>
      </c>
      <c r="B99" s="3" t="s">
        <v>280</v>
      </c>
      <c r="D99">
        <v>1954</v>
      </c>
      <c r="F99" s="1">
        <v>38991</v>
      </c>
      <c r="G99">
        <v>1268</v>
      </c>
      <c r="H99" s="2">
        <v>0.248</v>
      </c>
      <c r="I99" s="2">
        <f t="shared" si="30"/>
        <v>0.35107471852610028</v>
      </c>
      <c r="J99" s="2">
        <f t="shared" si="34"/>
        <v>0.44202469348761858</v>
      </c>
      <c r="K99">
        <f t="shared" si="28"/>
        <v>1110.768</v>
      </c>
      <c r="L99" s="2">
        <f t="shared" si="31"/>
        <v>0.43154145342886385</v>
      </c>
      <c r="M99" s="2">
        <f t="shared" si="35"/>
        <v>0.51121363149515375</v>
      </c>
      <c r="N99">
        <v>1106</v>
      </c>
      <c r="O99" s="2">
        <v>0.19800000000000001</v>
      </c>
      <c r="P99" s="2">
        <f t="shared" si="32"/>
        <v>0.43398157625383826</v>
      </c>
      <c r="Q99" s="2">
        <f t="shared" si="36"/>
        <v>0.5112103421881159</v>
      </c>
      <c r="R99">
        <f t="shared" si="27"/>
        <v>996.50599999999997</v>
      </c>
      <c r="S99" s="2">
        <f t="shared" si="33"/>
        <v>0.4900174002047083</v>
      </c>
      <c r="T99" s="2">
        <f t="shared" si="37"/>
        <v>0.55960051831149249</v>
      </c>
      <c r="U99" s="2">
        <f t="shared" si="29"/>
        <v>-5.8475946775844445E-2</v>
      </c>
    </row>
    <row r="100" spans="1:21" ht="12.75" customHeight="1">
      <c r="A100" t="s">
        <v>39</v>
      </c>
      <c r="B100" t="s">
        <v>75</v>
      </c>
      <c r="D100">
        <v>2985</v>
      </c>
      <c r="F100" s="1">
        <v>38991</v>
      </c>
      <c r="G100">
        <v>1746</v>
      </c>
      <c r="H100" s="2">
        <v>0.16700000000000001</v>
      </c>
      <c r="I100" s="2">
        <f t="shared" si="30"/>
        <v>0.41507537688442209</v>
      </c>
      <c r="J100" s="2">
        <f t="shared" si="34"/>
        <v>0.49705535415685476</v>
      </c>
      <c r="K100">
        <f t="shared" si="28"/>
        <v>1600.2090000000001</v>
      </c>
      <c r="L100" s="2">
        <f t="shared" si="31"/>
        <v>0.46391658291457283</v>
      </c>
      <c r="M100" s="2">
        <f t="shared" si="35"/>
        <v>0.53905123208475736</v>
      </c>
      <c r="N100">
        <v>1613</v>
      </c>
      <c r="O100" s="2">
        <v>0.27200000000000002</v>
      </c>
      <c r="P100" s="2">
        <f t="shared" si="32"/>
        <v>0.45963149078726967</v>
      </c>
      <c r="Q100" s="2">
        <f t="shared" si="36"/>
        <v>0.5333605274501465</v>
      </c>
      <c r="R100">
        <f t="shared" si="27"/>
        <v>1393.6320000000001</v>
      </c>
      <c r="S100" s="2">
        <f t="shared" si="33"/>
        <v>0.53312160804020103</v>
      </c>
      <c r="T100" s="2">
        <f t="shared" si="37"/>
        <v>0.59682349571692661</v>
      </c>
      <c r="U100" s="2">
        <f t="shared" si="29"/>
        <v>-6.9205025125628206E-2</v>
      </c>
    </row>
    <row r="101" spans="1:21" ht="12.75" customHeight="1">
      <c r="A101" t="s">
        <v>39</v>
      </c>
      <c r="B101" t="s">
        <v>76</v>
      </c>
      <c r="D101">
        <v>2356</v>
      </c>
      <c r="F101" s="1">
        <v>38991</v>
      </c>
      <c r="G101">
        <v>1401</v>
      </c>
      <c r="H101" s="2">
        <v>0.23599999999999999</v>
      </c>
      <c r="I101" s="2">
        <f t="shared" si="30"/>
        <v>0.40534804753820036</v>
      </c>
      <c r="J101" s="2">
        <f t="shared" si="34"/>
        <v>0.48869135643869333</v>
      </c>
      <c r="K101">
        <f t="shared" si="28"/>
        <v>1235.682</v>
      </c>
      <c r="L101" s="2">
        <f t="shared" si="31"/>
        <v>0.47551697792869269</v>
      </c>
      <c r="M101" s="2">
        <f t="shared" si="35"/>
        <v>0.54902577637892758</v>
      </c>
      <c r="N101">
        <v>1163</v>
      </c>
      <c r="O101" s="2">
        <v>0.23699999999999999</v>
      </c>
      <c r="P101" s="2">
        <f t="shared" si="32"/>
        <v>0.50636672325976229</v>
      </c>
      <c r="Q101" s="2">
        <f t="shared" si="36"/>
        <v>0.57371910471482068</v>
      </c>
      <c r="R101">
        <f t="shared" si="27"/>
        <v>1025.1844999999998</v>
      </c>
      <c r="S101" s="2">
        <f t="shared" si="33"/>
        <v>0.5648622665534806</v>
      </c>
      <c r="T101" s="2">
        <f t="shared" si="37"/>
        <v>0.62423339080611451</v>
      </c>
      <c r="U101" s="2">
        <f t="shared" si="29"/>
        <v>-8.9345288624787911E-2</v>
      </c>
    </row>
    <row r="102" spans="1:21" ht="12.75" customHeight="1">
      <c r="A102" t="s">
        <v>39</v>
      </c>
      <c r="B102" t="s">
        <v>77</v>
      </c>
      <c r="D102">
        <v>2676</v>
      </c>
      <c r="F102" s="1">
        <v>38991</v>
      </c>
      <c r="G102">
        <v>1309</v>
      </c>
      <c r="H102" s="2">
        <v>0.20200000000000001</v>
      </c>
      <c r="I102" s="2">
        <f t="shared" si="30"/>
        <v>0.51083707025411063</v>
      </c>
      <c r="J102" s="2">
        <f t="shared" si="34"/>
        <v>0.5793955892124768</v>
      </c>
      <c r="K102">
        <f t="shared" si="28"/>
        <v>1176.7909999999999</v>
      </c>
      <c r="L102" s="2">
        <f t="shared" si="31"/>
        <v>0.5602425261584455</v>
      </c>
      <c r="M102" s="2">
        <f t="shared" si="35"/>
        <v>0.62187663470201671</v>
      </c>
      <c r="N102">
        <v>1208</v>
      </c>
      <c r="O102" s="2">
        <v>0.252</v>
      </c>
      <c r="P102" s="2">
        <f t="shared" si="32"/>
        <v>0.54857997010463377</v>
      </c>
      <c r="Q102" s="2">
        <f t="shared" si="36"/>
        <v>0.61017268575529682</v>
      </c>
      <c r="R102">
        <f t="shared" si="27"/>
        <v>1055.7919999999999</v>
      </c>
      <c r="S102" s="2">
        <f t="shared" si="33"/>
        <v>0.60545889387144991</v>
      </c>
      <c r="T102" s="2">
        <f t="shared" si="37"/>
        <v>0.65929092735012951</v>
      </c>
      <c r="U102" s="2">
        <f t="shared" si="29"/>
        <v>-4.5216367713004413E-2</v>
      </c>
    </row>
    <row r="103" spans="1:21" ht="12.75" customHeight="1">
      <c r="A103" t="s">
        <v>7</v>
      </c>
      <c r="D103">
        <v>2869</v>
      </c>
      <c r="F103" s="1">
        <v>38961</v>
      </c>
      <c r="G103">
        <v>1979</v>
      </c>
      <c r="H103" s="2">
        <v>0.252</v>
      </c>
      <c r="I103" s="2">
        <f t="shared" si="30"/>
        <v>0.31021261763680724</v>
      </c>
      <c r="J103" s="2">
        <f>(D103-(G103/1.161))/D103</f>
        <v>0.40586788771473492</v>
      </c>
      <c r="K103">
        <f t="shared" si="28"/>
        <v>1729.646</v>
      </c>
      <c r="L103" s="2">
        <f t="shared" si="31"/>
        <v>0.39712582781456957</v>
      </c>
      <c r="M103" s="2">
        <f>(D103-(K103/1.161))/D103</f>
        <v>0.48072853386267839</v>
      </c>
      <c r="N103">
        <v>1792</v>
      </c>
      <c r="O103" s="2">
        <v>0.23400000000000001</v>
      </c>
      <c r="P103" s="2">
        <f t="shared" si="32"/>
        <v>0.37539212269083305</v>
      </c>
      <c r="Q103" s="2">
        <f>((D103-(K103/1.156))/D103)</f>
        <v>0.47848255001260342</v>
      </c>
      <c r="R103">
        <f t="shared" si="27"/>
        <v>1582.336</v>
      </c>
      <c r="S103" s="2">
        <f t="shared" si="33"/>
        <v>0.44847124433600555</v>
      </c>
      <c r="T103" s="2">
        <f>(D103-(R103/1.156))/D103</f>
        <v>0.52289900029066216</v>
      </c>
      <c r="U103" s="2">
        <f t="shared" si="29"/>
        <v>-5.1345416521435983E-2</v>
      </c>
    </row>
    <row r="104" spans="1:21" ht="12.75" customHeight="1">
      <c r="A104" t="s">
        <v>7</v>
      </c>
      <c r="B104" t="s">
        <v>47</v>
      </c>
      <c r="D104">
        <v>3161</v>
      </c>
      <c r="F104" s="1">
        <v>38961</v>
      </c>
      <c r="G104">
        <v>2276</v>
      </c>
      <c r="H104" s="2">
        <v>0.26300000000000001</v>
      </c>
      <c r="I104" s="2">
        <f t="shared" si="30"/>
        <v>0.2799746915533059</v>
      </c>
      <c r="J104" s="2">
        <f>(D104-(G104/1.161))/D104</f>
        <v>0.37982316240594827</v>
      </c>
      <c r="K104">
        <f t="shared" si="28"/>
        <v>1976.7060000000001</v>
      </c>
      <c r="L104" s="2">
        <f t="shared" si="31"/>
        <v>0.37465801961404616</v>
      </c>
      <c r="M104" s="2">
        <f>(D104-(K104/1.161))/D104</f>
        <v>0.46137641654956602</v>
      </c>
      <c r="N104">
        <v>2047</v>
      </c>
      <c r="O104" s="2">
        <v>0.23499999999999999</v>
      </c>
      <c r="P104" s="2">
        <f t="shared" si="32"/>
        <v>0.35242012021512181</v>
      </c>
      <c r="Q104" s="2">
        <f>((D104-(K104/1.156))/D104)</f>
        <v>0.45904672976993605</v>
      </c>
      <c r="R104">
        <f t="shared" si="27"/>
        <v>1806.4775000000002</v>
      </c>
      <c r="S104" s="2">
        <f t="shared" si="33"/>
        <v>0.4285107560898449</v>
      </c>
      <c r="T104" s="2">
        <f>(D104-(R104/1.156))/D104</f>
        <v>0.50563214194623263</v>
      </c>
      <c r="U104" s="2">
        <f t="shared" si="29"/>
        <v>-5.3852736475798746E-2</v>
      </c>
    </row>
    <row r="105" spans="1:21" ht="12.75" customHeight="1">
      <c r="A105" t="s">
        <v>7</v>
      </c>
      <c r="B105" t="s">
        <v>107</v>
      </c>
      <c r="D105">
        <v>2452</v>
      </c>
      <c r="F105" s="1">
        <v>38991</v>
      </c>
      <c r="G105">
        <v>1663</v>
      </c>
      <c r="H105" s="2">
        <v>0.23899999999999999</v>
      </c>
      <c r="I105" s="2">
        <f t="shared" si="30"/>
        <v>0.32177814029363783</v>
      </c>
      <c r="J105" s="2">
        <f t="shared" ref="J105:J112" si="38">(D105-(G105/1.163))/D105</f>
        <v>0.41683417050183824</v>
      </c>
      <c r="K105">
        <f t="shared" si="28"/>
        <v>1464.2715000000001</v>
      </c>
      <c r="L105" s="2">
        <f t="shared" si="31"/>
        <v>0.40282565252854807</v>
      </c>
      <c r="M105" s="2">
        <f t="shared" ref="M105:M112" si="39">(D105-(K105/1.163))/D105</f>
        <v>0.48652248712686852</v>
      </c>
      <c r="N105">
        <v>1503</v>
      </c>
      <c r="O105" s="2">
        <v>0.23400000000000001</v>
      </c>
      <c r="P105" s="2">
        <f t="shared" si="32"/>
        <v>0.38703099510603589</v>
      </c>
      <c r="Q105" s="2">
        <f t="shared" ref="Q105:Q112" si="40">(D105-(N105/1.158))/D105</f>
        <v>0.47066579888258708</v>
      </c>
      <c r="R105">
        <f t="shared" si="27"/>
        <v>1327.1490000000001</v>
      </c>
      <c r="S105" s="2">
        <f t="shared" si="33"/>
        <v>0.45874836867862967</v>
      </c>
      <c r="T105" s="2">
        <f t="shared" ref="T105:T112" si="41">(D105-(R105/1.158))/D105</f>
        <v>0.53259790041332433</v>
      </c>
      <c r="U105" s="2">
        <f t="shared" si="29"/>
        <v>-5.5922716150081597E-2</v>
      </c>
    </row>
    <row r="106" spans="1:21" ht="12.75" customHeight="1">
      <c r="A106" t="s">
        <v>7</v>
      </c>
      <c r="B106" t="s">
        <v>108</v>
      </c>
      <c r="D106">
        <v>3499</v>
      </c>
      <c r="F106" s="1">
        <v>38991</v>
      </c>
      <c r="G106">
        <v>2399</v>
      </c>
      <c r="H106" s="2">
        <v>0.20200000000000001</v>
      </c>
      <c r="I106" s="2">
        <f t="shared" si="30"/>
        <v>0.3143755358673907</v>
      </c>
      <c r="J106" s="2">
        <f t="shared" si="38"/>
        <v>0.41046907641220182</v>
      </c>
      <c r="K106">
        <f t="shared" si="28"/>
        <v>2156.701</v>
      </c>
      <c r="L106" s="2">
        <f t="shared" ref="L106:L137" si="42">(D106-K106)/D106</f>
        <v>0.38362360674478424</v>
      </c>
      <c r="M106" s="2">
        <f t="shared" si="39"/>
        <v>0.47001169969456941</v>
      </c>
      <c r="N106">
        <v>2193</v>
      </c>
      <c r="O106" s="2">
        <v>0.24</v>
      </c>
      <c r="P106" s="2">
        <f t="shared" ref="P106:P137" si="43">(D106-N106)/D106</f>
        <v>0.37324949985710204</v>
      </c>
      <c r="Q106" s="2">
        <f t="shared" si="40"/>
        <v>0.45876468036019169</v>
      </c>
      <c r="R106">
        <f t="shared" si="27"/>
        <v>1929.84</v>
      </c>
      <c r="S106" s="2">
        <f t="shared" ref="S106:S137" si="44">(D106-R106)/D106</f>
        <v>0.44845955987424979</v>
      </c>
      <c r="T106" s="2">
        <f t="shared" si="41"/>
        <v>0.52371291871696868</v>
      </c>
      <c r="U106" s="2">
        <f t="shared" si="29"/>
        <v>-6.4835953129465551E-2</v>
      </c>
    </row>
    <row r="107" spans="1:21" ht="12.75" customHeight="1">
      <c r="A107" t="s">
        <v>7</v>
      </c>
      <c r="B107" t="s">
        <v>109</v>
      </c>
      <c r="D107">
        <v>2462</v>
      </c>
      <c r="F107" s="1">
        <v>38991</v>
      </c>
      <c r="G107">
        <v>1666</v>
      </c>
      <c r="H107" s="2">
        <v>0.214</v>
      </c>
      <c r="I107" s="2">
        <f t="shared" si="30"/>
        <v>0.32331437855402112</v>
      </c>
      <c r="J107" s="2">
        <f t="shared" si="38"/>
        <v>0.4181550976388832</v>
      </c>
      <c r="K107">
        <f t="shared" si="28"/>
        <v>1487.7380000000001</v>
      </c>
      <c r="L107" s="2">
        <f t="shared" si="42"/>
        <v>0.39571974004874083</v>
      </c>
      <c r="M107" s="2">
        <f t="shared" si="39"/>
        <v>0.48041250219152265</v>
      </c>
      <c r="N107">
        <v>1547</v>
      </c>
      <c r="O107" s="2">
        <v>0.23400000000000001</v>
      </c>
      <c r="P107" s="2">
        <f t="shared" si="43"/>
        <v>0.37164906580016249</v>
      </c>
      <c r="Q107" s="2">
        <f t="shared" si="40"/>
        <v>0.45738261295350807</v>
      </c>
      <c r="R107">
        <f t="shared" si="27"/>
        <v>1366.001</v>
      </c>
      <c r="S107" s="2">
        <f t="shared" si="44"/>
        <v>0.44516612510154346</v>
      </c>
      <c r="T107" s="2">
        <f t="shared" si="41"/>
        <v>0.52086884723794769</v>
      </c>
      <c r="U107" s="2">
        <f t="shared" si="29"/>
        <v>-4.9446385052802633E-2</v>
      </c>
    </row>
    <row r="108" spans="1:21" ht="12.75" customHeight="1">
      <c r="A108" t="s">
        <v>7</v>
      </c>
      <c r="B108" t="s">
        <v>110</v>
      </c>
      <c r="D108">
        <v>2945</v>
      </c>
      <c r="F108" s="1">
        <v>38991</v>
      </c>
      <c r="G108">
        <v>2206</v>
      </c>
      <c r="H108" s="2">
        <v>0.32500000000000001</v>
      </c>
      <c r="I108" s="2">
        <f t="shared" si="30"/>
        <v>0.25093378607809846</v>
      </c>
      <c r="J108" s="2">
        <f t="shared" si="38"/>
        <v>0.35591899060885507</v>
      </c>
      <c r="K108">
        <f t="shared" si="28"/>
        <v>1847.5250000000001</v>
      </c>
      <c r="L108" s="2">
        <f t="shared" si="42"/>
        <v>0.37265704584040743</v>
      </c>
      <c r="M108" s="2">
        <f t="shared" si="39"/>
        <v>0.46058215463491614</v>
      </c>
      <c r="N108">
        <v>1971</v>
      </c>
      <c r="O108" s="2">
        <v>0.25</v>
      </c>
      <c r="P108" s="2">
        <f t="shared" si="43"/>
        <v>0.3307300509337861</v>
      </c>
      <c r="Q108" s="2">
        <f t="shared" si="40"/>
        <v>0.42204667610862351</v>
      </c>
      <c r="R108">
        <f t="shared" si="27"/>
        <v>1724.625</v>
      </c>
      <c r="S108" s="2">
        <f t="shared" si="44"/>
        <v>0.41438879456706285</v>
      </c>
      <c r="T108" s="2">
        <f t="shared" si="41"/>
        <v>0.49429084159504555</v>
      </c>
      <c r="U108" s="2">
        <f t="shared" si="29"/>
        <v>-4.1731748726655415E-2</v>
      </c>
    </row>
    <row r="109" spans="1:21" ht="12.75" customHeight="1">
      <c r="A109" t="s">
        <v>7</v>
      </c>
      <c r="B109" t="s">
        <v>111</v>
      </c>
      <c r="D109">
        <v>3232</v>
      </c>
      <c r="F109" s="1">
        <v>38991</v>
      </c>
      <c r="G109">
        <v>2053</v>
      </c>
      <c r="H109" s="2">
        <v>0.27900000000000003</v>
      </c>
      <c r="I109" s="2">
        <f t="shared" si="30"/>
        <v>0.36478960396039606</v>
      </c>
      <c r="J109" s="2">
        <f t="shared" si="38"/>
        <v>0.45381737227893038</v>
      </c>
      <c r="K109">
        <f t="shared" si="28"/>
        <v>1766.6065000000001</v>
      </c>
      <c r="L109" s="2">
        <f t="shared" si="42"/>
        <v>0.45340145420792077</v>
      </c>
      <c r="M109" s="2">
        <f t="shared" si="39"/>
        <v>0.53000984884601954</v>
      </c>
      <c r="N109">
        <v>1842</v>
      </c>
      <c r="O109" s="2">
        <v>0.29599999999999999</v>
      </c>
      <c r="P109" s="2">
        <f t="shared" si="43"/>
        <v>0.43007425742574257</v>
      </c>
      <c r="Q109" s="2">
        <f t="shared" si="40"/>
        <v>0.50783614630893137</v>
      </c>
      <c r="R109">
        <f t="shared" si="27"/>
        <v>1569.384</v>
      </c>
      <c r="S109" s="2">
        <f t="shared" si="44"/>
        <v>0.51442326732673271</v>
      </c>
      <c r="T109" s="2">
        <f t="shared" si="41"/>
        <v>0.58067639665520954</v>
      </c>
      <c r="U109" s="2">
        <f t="shared" si="29"/>
        <v>-6.1021813118811941E-2</v>
      </c>
    </row>
    <row r="110" spans="1:21" ht="12.75" customHeight="1">
      <c r="A110" t="s">
        <v>7</v>
      </c>
      <c r="B110" t="s">
        <v>112</v>
      </c>
      <c r="D110">
        <v>2546</v>
      </c>
      <c r="F110" s="1">
        <v>38991</v>
      </c>
      <c r="G110">
        <v>1659</v>
      </c>
      <c r="H110" s="2">
        <v>0.27400000000000002</v>
      </c>
      <c r="I110" s="2">
        <f t="shared" si="30"/>
        <v>0.34838963079340141</v>
      </c>
      <c r="J110" s="2">
        <f t="shared" si="38"/>
        <v>0.43971593361427463</v>
      </c>
      <c r="K110">
        <f t="shared" si="28"/>
        <v>1431.7169999999999</v>
      </c>
      <c r="L110" s="2">
        <f t="shared" si="42"/>
        <v>0.43766025137470549</v>
      </c>
      <c r="M110" s="2">
        <f t="shared" si="39"/>
        <v>0.51647485070911903</v>
      </c>
      <c r="N110">
        <v>1547</v>
      </c>
      <c r="O110" s="2">
        <v>0.26700000000000002</v>
      </c>
      <c r="P110" s="2">
        <f t="shared" si="43"/>
        <v>0.39238020424194814</v>
      </c>
      <c r="Q110" s="2">
        <f t="shared" si="40"/>
        <v>0.47528515046800351</v>
      </c>
      <c r="R110">
        <f t="shared" si="27"/>
        <v>1340.4755</v>
      </c>
      <c r="S110" s="2">
        <f t="shared" si="44"/>
        <v>0.47349744697564805</v>
      </c>
      <c r="T110" s="2">
        <f t="shared" si="41"/>
        <v>0.54533458288052505</v>
      </c>
      <c r="U110" s="2">
        <f t="shared" si="29"/>
        <v>-3.5837195600942562E-2</v>
      </c>
    </row>
    <row r="111" spans="1:21" s="6" customFormat="1" ht="12.75" customHeight="1">
      <c r="A111" s="6" t="s">
        <v>7</v>
      </c>
      <c r="B111" s="6" t="s">
        <v>281</v>
      </c>
      <c r="D111" s="6">
        <v>2597</v>
      </c>
      <c r="F111" s="7">
        <v>38991</v>
      </c>
      <c r="H111" s="8">
        <v>0.252</v>
      </c>
      <c r="I111" s="8"/>
      <c r="J111" s="8"/>
      <c r="K111"/>
      <c r="L111" s="2"/>
      <c r="M111" s="2"/>
      <c r="N111" s="6">
        <v>1669</v>
      </c>
      <c r="O111" s="8">
        <v>0.23400000000000001</v>
      </c>
      <c r="P111" s="2">
        <f t="shared" si="43"/>
        <v>0.35733538698498268</v>
      </c>
      <c r="Q111" s="2">
        <f t="shared" si="40"/>
        <v>0.44502192313038225</v>
      </c>
      <c r="R111" s="6">
        <f t="shared" si="27"/>
        <v>1473.7270000000001</v>
      </c>
      <c r="S111" s="2">
        <f t="shared" si="44"/>
        <v>0.43252714670773967</v>
      </c>
      <c r="T111" s="2">
        <f t="shared" si="41"/>
        <v>0.50995435812412748</v>
      </c>
      <c r="U111" s="2"/>
    </row>
    <row r="112" spans="1:21" ht="12.75" customHeight="1">
      <c r="A112" t="s">
        <v>7</v>
      </c>
      <c r="B112" t="s">
        <v>113</v>
      </c>
      <c r="D112">
        <v>1992</v>
      </c>
      <c r="F112" s="1">
        <v>38991</v>
      </c>
      <c r="G112">
        <v>1368</v>
      </c>
      <c r="H112" s="2">
        <v>0.21299999999999999</v>
      </c>
      <c r="I112" s="2">
        <f t="shared" ref="I112:I118" si="45">(D112-G112)/D112</f>
        <v>0.31325301204819278</v>
      </c>
      <c r="J112" s="2">
        <f t="shared" si="38"/>
        <v>0.40950387966310642</v>
      </c>
      <c r="K112">
        <f t="shared" si="28"/>
        <v>1222.308</v>
      </c>
      <c r="L112" s="2">
        <f t="shared" si="42"/>
        <v>0.38639156626506027</v>
      </c>
      <c r="M112" s="2">
        <f t="shared" si="39"/>
        <v>0.47239171647898565</v>
      </c>
      <c r="N112">
        <v>1256</v>
      </c>
      <c r="O112" s="2">
        <v>0.26500000000000001</v>
      </c>
      <c r="P112" s="2">
        <f t="shared" si="43"/>
        <v>0.36947791164658633</v>
      </c>
      <c r="Q112" s="2">
        <f t="shared" si="40"/>
        <v>0.4555076957224406</v>
      </c>
      <c r="R112">
        <f t="shared" si="27"/>
        <v>1089.58</v>
      </c>
      <c r="S112" s="2">
        <f t="shared" si="44"/>
        <v>0.45302208835341368</v>
      </c>
      <c r="T112" s="2">
        <f t="shared" si="41"/>
        <v>0.52765292603921721</v>
      </c>
      <c r="U112" s="2">
        <f t="shared" si="29"/>
        <v>-6.6630522088353406E-2</v>
      </c>
    </row>
    <row r="113" spans="1:21" ht="12.75" customHeight="1">
      <c r="A113" t="s">
        <v>40</v>
      </c>
      <c r="B113" t="s">
        <v>40</v>
      </c>
      <c r="D113">
        <v>2395</v>
      </c>
      <c r="F113" s="1">
        <v>38961</v>
      </c>
      <c r="G113">
        <v>1294</v>
      </c>
      <c r="H113" s="2">
        <v>0.24399999999999999</v>
      </c>
      <c r="I113" s="2">
        <f t="shared" si="45"/>
        <v>0.45970772442588725</v>
      </c>
      <c r="J113" s="2">
        <f>(D113-(G113/1.161))/D113</f>
        <v>0.5346319762496875</v>
      </c>
      <c r="K113">
        <f t="shared" si="28"/>
        <v>1136.1320000000001</v>
      </c>
      <c r="L113" s="2">
        <f t="shared" si="42"/>
        <v>0.52562338204592896</v>
      </c>
      <c r="M113" s="2">
        <f>(D113-(K113/1.161))/D113</f>
        <v>0.59140687514722556</v>
      </c>
      <c r="N113">
        <v>1210</v>
      </c>
      <c r="O113" s="2">
        <v>0.23699999999999999</v>
      </c>
      <c r="P113" s="2">
        <f t="shared" si="43"/>
        <v>0.49478079331941544</v>
      </c>
      <c r="Q113" s="2">
        <f>((D113-(K113/1.156))/D113)</f>
        <v>0.58963960384595926</v>
      </c>
      <c r="R113">
        <f t="shared" si="27"/>
        <v>1066.615</v>
      </c>
      <c r="S113" s="2">
        <f t="shared" si="44"/>
        <v>0.55464926931106473</v>
      </c>
      <c r="T113" s="2">
        <f>(D113-(R113/1.156))/D113</f>
        <v>0.61474850286424276</v>
      </c>
      <c r="U113" s="2">
        <f t="shared" si="29"/>
        <v>-2.9025887265135775E-2</v>
      </c>
    </row>
    <row r="114" spans="1:21" ht="12.75" customHeight="1">
      <c r="A114" t="s">
        <v>40</v>
      </c>
      <c r="D114">
        <v>2160</v>
      </c>
      <c r="F114" s="1">
        <v>38961</v>
      </c>
      <c r="G114">
        <v>1249</v>
      </c>
      <c r="H114" s="2">
        <v>0.23599999999999999</v>
      </c>
      <c r="I114" s="2">
        <f t="shared" si="45"/>
        <v>0.42175925925925928</v>
      </c>
      <c r="J114" s="2">
        <f>(D114-(G114/1.161))/D114</f>
        <v>0.50194595974096401</v>
      </c>
      <c r="K114">
        <f t="shared" si="28"/>
        <v>1101.6179999999999</v>
      </c>
      <c r="L114" s="2">
        <f t="shared" si="42"/>
        <v>0.48999166666666671</v>
      </c>
      <c r="M114" s="2">
        <f>(D114-(K114/1.161))/D114</f>
        <v>0.56071633649153041</v>
      </c>
      <c r="N114">
        <v>1146</v>
      </c>
      <c r="O114" s="2">
        <v>0.24299999999999999</v>
      </c>
      <c r="P114" s="2">
        <f t="shared" si="43"/>
        <v>0.46944444444444444</v>
      </c>
      <c r="Q114" s="2">
        <f>((D114-(K114/1.156))/D114)</f>
        <v>0.55881632064590536</v>
      </c>
      <c r="R114">
        <f t="shared" si="27"/>
        <v>1006.7610000000001</v>
      </c>
      <c r="S114" s="2">
        <f t="shared" si="44"/>
        <v>0.53390694444444442</v>
      </c>
      <c r="T114" s="2">
        <f>(D114-(R114/1.156))/D114</f>
        <v>0.59680531526336011</v>
      </c>
      <c r="U114" s="2">
        <f t="shared" si="29"/>
        <v>-4.3915277777777706E-2</v>
      </c>
    </row>
    <row r="115" spans="1:21" ht="12.75" customHeight="1">
      <c r="A115" s="3" t="s">
        <v>40</v>
      </c>
      <c r="B115" s="3" t="s">
        <v>190</v>
      </c>
      <c r="D115">
        <v>1950</v>
      </c>
      <c r="F115" s="1">
        <v>38961</v>
      </c>
      <c r="G115">
        <v>1059</v>
      </c>
      <c r="H115" s="2">
        <v>0.23899999999999999</v>
      </c>
      <c r="I115" s="2">
        <f t="shared" si="45"/>
        <v>0.45692307692307693</v>
      </c>
      <c r="J115" s="2">
        <f>(D115-(G115/1.161))/D115</f>
        <v>0.5322334857218578</v>
      </c>
      <c r="K115">
        <f t="shared" si="28"/>
        <v>932.44950000000006</v>
      </c>
      <c r="L115" s="2">
        <f t="shared" si="42"/>
        <v>0.52182076923076925</v>
      </c>
      <c r="M115" s="2">
        <f>(D115-(K115/1.161))/D115</f>
        <v>0.58813158417809575</v>
      </c>
      <c r="N115">
        <v>965</v>
      </c>
      <c r="O115" s="2">
        <v>0.214</v>
      </c>
      <c r="P115" s="2">
        <f t="shared" si="43"/>
        <v>0.50512820512820511</v>
      </c>
      <c r="Q115" s="2">
        <f>((D115-(K115/1.156))/D115)</f>
        <v>0.586350146393399</v>
      </c>
      <c r="R115">
        <f t="shared" si="27"/>
        <v>861.745</v>
      </c>
      <c r="S115" s="2">
        <f t="shared" si="44"/>
        <v>0.55807948717948719</v>
      </c>
      <c r="T115" s="2">
        <f>(D115-(R115/1.156))/D115</f>
        <v>0.61771581935941799</v>
      </c>
      <c r="U115" s="2">
        <f t="shared" si="29"/>
        <v>-3.6258717948717933E-2</v>
      </c>
    </row>
    <row r="116" spans="1:21" ht="12.75" customHeight="1">
      <c r="A116" s="3" t="s">
        <v>40</v>
      </c>
      <c r="B116" s="3" t="s">
        <v>191</v>
      </c>
      <c r="D116">
        <v>1717</v>
      </c>
      <c r="F116" s="1">
        <v>38961</v>
      </c>
      <c r="G116">
        <v>1079</v>
      </c>
      <c r="H116" s="2">
        <v>0.26500000000000001</v>
      </c>
      <c r="I116" s="2">
        <f t="shared" si="45"/>
        <v>0.37157833430401865</v>
      </c>
      <c r="J116" s="2">
        <f>(D116-(G116/1.161))/D116</f>
        <v>0.45872380215677749</v>
      </c>
      <c r="K116">
        <f t="shared" si="28"/>
        <v>936.03249999999991</v>
      </c>
      <c r="L116" s="2">
        <f t="shared" si="42"/>
        <v>0.45484420500873624</v>
      </c>
      <c r="M116" s="2">
        <f>(D116-(K116/1.161))/D116</f>
        <v>0.53044289837100456</v>
      </c>
      <c r="N116">
        <v>924</v>
      </c>
      <c r="O116" s="2">
        <v>0.29399999999999998</v>
      </c>
      <c r="P116" s="2">
        <f t="shared" si="43"/>
        <v>0.46185206755969715</v>
      </c>
      <c r="Q116" s="2">
        <f>((D116-(K116/1.156))/D116)</f>
        <v>0.52841194204907971</v>
      </c>
      <c r="R116">
        <f t="shared" si="27"/>
        <v>788.17200000000003</v>
      </c>
      <c r="S116" s="2">
        <f t="shared" si="44"/>
        <v>0.5409598136284216</v>
      </c>
      <c r="T116" s="2">
        <f>(D116-(R116/1.156))/D116</f>
        <v>0.60290641317337512</v>
      </c>
      <c r="U116" s="2">
        <f t="shared" si="29"/>
        <v>-8.6115608619685369E-2</v>
      </c>
    </row>
    <row r="117" spans="1:21" ht="12.75" customHeight="1">
      <c r="A117" s="3" t="s">
        <v>40</v>
      </c>
      <c r="B117" s="3" t="s">
        <v>192</v>
      </c>
      <c r="D117">
        <v>1911</v>
      </c>
      <c r="F117" s="1">
        <v>38961</v>
      </c>
      <c r="G117">
        <v>1065</v>
      </c>
      <c r="H117" s="2">
        <v>0.23499999999999999</v>
      </c>
      <c r="I117" s="2">
        <f t="shared" si="45"/>
        <v>0.44270015698587128</v>
      </c>
      <c r="J117" s="2">
        <f>(D117-(G117/1.161))/D117</f>
        <v>0.51998290868722763</v>
      </c>
      <c r="K117">
        <f t="shared" si="28"/>
        <v>939.86250000000007</v>
      </c>
      <c r="L117" s="2">
        <f t="shared" si="42"/>
        <v>0.50818288854003135</v>
      </c>
      <c r="M117" s="2">
        <f>(D117-(K117/1.161))/D117</f>
        <v>0.57638491691647842</v>
      </c>
      <c r="N117">
        <v>924</v>
      </c>
      <c r="O117" s="2">
        <v>0.22500000000000001</v>
      </c>
      <c r="P117" s="2">
        <f t="shared" si="43"/>
        <v>0.51648351648351654</v>
      </c>
      <c r="Q117" s="2">
        <f>((D117-(K117/1.156))/D117)</f>
        <v>0.57455267174743196</v>
      </c>
      <c r="R117">
        <f t="shared" si="27"/>
        <v>820.05</v>
      </c>
      <c r="S117" s="2">
        <f t="shared" si="44"/>
        <v>0.57087912087912085</v>
      </c>
      <c r="T117" s="2">
        <f>(D117-(R117/1.156))/D117</f>
        <v>0.62878816685045058</v>
      </c>
      <c r="U117" s="2">
        <f t="shared" si="29"/>
        <v>-6.2696232339089497E-2</v>
      </c>
    </row>
    <row r="118" spans="1:21" ht="12.75" customHeight="1">
      <c r="A118" s="3" t="s">
        <v>40</v>
      </c>
      <c r="B118" s="3" t="s">
        <v>193</v>
      </c>
      <c r="D118">
        <v>2006</v>
      </c>
      <c r="F118" s="1">
        <v>38991</v>
      </c>
      <c r="G118">
        <v>1290</v>
      </c>
      <c r="H118" s="2">
        <v>0.217</v>
      </c>
      <c r="I118" s="2">
        <f t="shared" si="45"/>
        <v>0.35692921236291125</v>
      </c>
      <c r="J118" s="2">
        <f>(D118-(G118/1.163))/D118</f>
        <v>0.44705865207473028</v>
      </c>
      <c r="K118">
        <f t="shared" si="28"/>
        <v>1150.0349999999999</v>
      </c>
      <c r="L118" s="2">
        <f t="shared" si="42"/>
        <v>0.42670239282153549</v>
      </c>
      <c r="M118" s="2">
        <f>(D118-(K118/1.163))/D118</f>
        <v>0.50705278832462208</v>
      </c>
      <c r="N118">
        <v>1149</v>
      </c>
      <c r="O118" s="2">
        <v>0.23100000000000001</v>
      </c>
      <c r="P118" s="2">
        <f t="shared" si="43"/>
        <v>0.42721834496510469</v>
      </c>
      <c r="Q118" s="2">
        <f>(D118-(N118/1.158))/D118</f>
        <v>0.50536990066071208</v>
      </c>
      <c r="R118">
        <f t="shared" si="27"/>
        <v>1016.2905</v>
      </c>
      <c r="S118" s="2">
        <f t="shared" si="44"/>
        <v>0.49337462612163513</v>
      </c>
      <c r="T118" s="2">
        <f>(D118-(R118/1.158))/D118</f>
        <v>0.56249967713439986</v>
      </c>
      <c r="U118" s="2">
        <f t="shared" si="29"/>
        <v>-6.6672233300099637E-2</v>
      </c>
    </row>
    <row r="119" spans="1:21" ht="12.75" customHeight="1">
      <c r="A119" t="s">
        <v>66</v>
      </c>
      <c r="D119" t="s">
        <v>326</v>
      </c>
      <c r="F119" s="1"/>
      <c r="T119" s="2"/>
      <c r="U119" s="2"/>
    </row>
    <row r="120" spans="1:21" ht="12.75" customHeight="1">
      <c r="A120" t="s">
        <v>17</v>
      </c>
      <c r="B120" t="s">
        <v>17</v>
      </c>
      <c r="D120">
        <v>2319</v>
      </c>
      <c r="F120" s="1">
        <v>38991</v>
      </c>
      <c r="G120">
        <v>1489</v>
      </c>
      <c r="H120" s="2">
        <v>0.26200000000000001</v>
      </c>
      <c r="I120" s="2">
        <f>(D120-G120)/D120</f>
        <v>0.35791289348857264</v>
      </c>
      <c r="J120" s="2">
        <f>(D120-(G120/1.163))/D120</f>
        <v>0.44790446559636515</v>
      </c>
      <c r="K120">
        <f t="shared" si="28"/>
        <v>1293.941</v>
      </c>
      <c r="L120" s="2">
        <f t="shared" si="42"/>
        <v>0.44202630444156965</v>
      </c>
      <c r="M120" s="2">
        <f>(D120-(K120/1.163))/D120</f>
        <v>0.5202289806032413</v>
      </c>
      <c r="N120">
        <v>1297</v>
      </c>
      <c r="O120" s="2">
        <v>0.222</v>
      </c>
      <c r="P120" s="2">
        <f t="shared" si="43"/>
        <v>0.44070720137990516</v>
      </c>
      <c r="Q120" s="2">
        <f>(D120-(N120/1.158))/D120</f>
        <v>0.51701830861822551</v>
      </c>
      <c r="R120">
        <f t="shared" si="27"/>
        <v>1153.0330000000001</v>
      </c>
      <c r="S120" s="2">
        <f t="shared" si="44"/>
        <v>0.50278870202673565</v>
      </c>
      <c r="T120" s="2">
        <f>(D120-(R120/1.158))/D120</f>
        <v>0.57062927636160243</v>
      </c>
      <c r="U120" s="2">
        <f t="shared" si="29"/>
        <v>-6.0762397585165995E-2</v>
      </c>
    </row>
    <row r="121" spans="1:21" ht="12.75" customHeight="1">
      <c r="A121" t="s">
        <v>17</v>
      </c>
      <c r="D121">
        <v>2050</v>
      </c>
      <c r="F121" s="1">
        <v>38961</v>
      </c>
      <c r="G121">
        <v>1153</v>
      </c>
      <c r="H121" s="2">
        <v>0.254</v>
      </c>
      <c r="I121" s="2">
        <f>(D121-G121)/D121</f>
        <v>0.4375609756097561</v>
      </c>
      <c r="J121" s="2">
        <f>(D121-(G121/1.161))/D121</f>
        <v>0.51555639587403634</v>
      </c>
      <c r="K121">
        <f t="shared" si="28"/>
        <v>1006.569</v>
      </c>
      <c r="L121" s="2">
        <f t="shared" si="42"/>
        <v>0.50899073170731712</v>
      </c>
      <c r="M121" s="2">
        <f>(D121-(K121/1.161))/D121</f>
        <v>0.57708073359803369</v>
      </c>
      <c r="N121">
        <v>1029</v>
      </c>
      <c r="O121" s="2">
        <v>0.23200000000000001</v>
      </c>
      <c r="P121" s="2">
        <f t="shared" si="43"/>
        <v>0.49804878048780488</v>
      </c>
      <c r="Q121" s="2">
        <f>((D121-(K121/1.156))/D121)</f>
        <v>0.57525149801671038</v>
      </c>
      <c r="R121">
        <f t="shared" ref="R121:R184" si="46">N121*(1-(O121/2))</f>
        <v>909.63599999999997</v>
      </c>
      <c r="S121" s="2">
        <f t="shared" si="44"/>
        <v>0.55627512195121953</v>
      </c>
      <c r="T121" s="2">
        <f>(D121-(R121/1.156))/D121</f>
        <v>0.61615494978479191</v>
      </c>
      <c r="U121" s="2">
        <f t="shared" si="29"/>
        <v>-4.7284390243902408E-2</v>
      </c>
    </row>
    <row r="122" spans="1:21" ht="12.75" customHeight="1">
      <c r="A122" t="s">
        <v>53</v>
      </c>
      <c r="B122" t="s">
        <v>53</v>
      </c>
      <c r="D122">
        <v>2725</v>
      </c>
      <c r="F122" s="1">
        <v>38961</v>
      </c>
      <c r="G122">
        <v>1640</v>
      </c>
      <c r="H122" s="2">
        <v>0.23100000000000001</v>
      </c>
      <c r="I122" s="2">
        <f>(D122-G122)/D122</f>
        <v>0.39816513761467892</v>
      </c>
      <c r="J122" s="2">
        <f>(D122-(G122/1.161))/D122</f>
        <v>0.48162371887569244</v>
      </c>
      <c r="K122">
        <f t="shared" si="28"/>
        <v>1450.58</v>
      </c>
      <c r="L122" s="2">
        <f t="shared" si="42"/>
        <v>0.46767706422018351</v>
      </c>
      <c r="M122" s="2">
        <f>(D122-(K122/1.161))/D122</f>
        <v>0.54149617934554994</v>
      </c>
      <c r="N122">
        <v>1433</v>
      </c>
      <c r="O122" s="2">
        <v>0.20499999999999999</v>
      </c>
      <c r="P122" s="2">
        <f t="shared" si="43"/>
        <v>0.47412844036697249</v>
      </c>
      <c r="Q122" s="2">
        <f>((D122-(K122/1.156))/D122)</f>
        <v>0.53951303133233863</v>
      </c>
      <c r="R122">
        <f t="shared" si="46"/>
        <v>1286.1174999999998</v>
      </c>
      <c r="S122" s="2">
        <f t="shared" si="44"/>
        <v>0.52803027522935786</v>
      </c>
      <c r="T122" s="2">
        <f>(D122-(R122/1.156))/D122</f>
        <v>0.59172169137487696</v>
      </c>
      <c r="U122" s="2">
        <f t="shared" si="29"/>
        <v>-6.0353211009174346E-2</v>
      </c>
    </row>
    <row r="123" spans="1:21" ht="12.75" customHeight="1">
      <c r="A123" t="s">
        <v>53</v>
      </c>
      <c r="D123">
        <v>2524</v>
      </c>
      <c r="F123" s="1">
        <v>38961</v>
      </c>
      <c r="G123">
        <v>1512</v>
      </c>
      <c r="H123" s="2">
        <v>0.22900000000000001</v>
      </c>
      <c r="I123" s="2">
        <f>(D123-G123)/D123</f>
        <v>0.40095087163232962</v>
      </c>
      <c r="J123" s="2">
        <f>(D123-(G123/1.161))/D123</f>
        <v>0.48402314524748463</v>
      </c>
      <c r="K123">
        <f t="shared" si="28"/>
        <v>1338.876</v>
      </c>
      <c r="L123" s="2">
        <f t="shared" si="42"/>
        <v>0.46954199683042791</v>
      </c>
      <c r="M123" s="2">
        <f>(D123-(K123/1.161))/D123</f>
        <v>0.54310249511664765</v>
      </c>
      <c r="N123">
        <v>1348</v>
      </c>
      <c r="O123" s="2">
        <v>0.2</v>
      </c>
      <c r="P123" s="2">
        <f t="shared" si="43"/>
        <v>0.46592709984152142</v>
      </c>
      <c r="Q123" s="2">
        <f>((D123-(K123/1.156))/D123)</f>
        <v>0.54112629483601027</v>
      </c>
      <c r="R123">
        <f t="shared" si="46"/>
        <v>1213.2</v>
      </c>
      <c r="S123" s="2">
        <f t="shared" si="44"/>
        <v>0.51933438985736924</v>
      </c>
      <c r="T123" s="2">
        <f>(D123-(R123/1.156))/D123</f>
        <v>0.58419929918457547</v>
      </c>
      <c r="U123" s="2">
        <f t="shared" si="29"/>
        <v>-4.9792393026941328E-2</v>
      </c>
    </row>
    <row r="124" spans="1:21" ht="12.75" customHeight="1">
      <c r="A124" s="3" t="s">
        <v>18</v>
      </c>
      <c r="B124" s="3" t="s">
        <v>18</v>
      </c>
      <c r="D124" t="s">
        <v>326</v>
      </c>
      <c r="F124" s="1"/>
      <c r="T124" s="2"/>
      <c r="U124" s="2"/>
    </row>
    <row r="125" spans="1:21" ht="12.75" customHeight="1">
      <c r="A125" s="3" t="s">
        <v>18</v>
      </c>
      <c r="B125" s="3"/>
      <c r="D125">
        <v>1913</v>
      </c>
      <c r="F125" s="1">
        <v>39142</v>
      </c>
      <c r="G125">
        <v>1176</v>
      </c>
      <c r="H125" s="2">
        <v>0.23899999999999999</v>
      </c>
      <c r="I125" s="2">
        <f>(D125-G125)/D125</f>
        <v>0.38525875588081548</v>
      </c>
      <c r="J125" s="2">
        <f>(D125-(G125/1.161))/D125</f>
        <v>0.47050711100845433</v>
      </c>
      <c r="K125">
        <v>1035</v>
      </c>
      <c r="L125" s="2">
        <f t="shared" si="42"/>
        <v>0.45896497647673812</v>
      </c>
      <c r="M125" s="2">
        <f>(D125-(K125/1.161))/D125</f>
        <v>0.53399222780080802</v>
      </c>
      <c r="N125">
        <v>1083</v>
      </c>
      <c r="O125" s="4">
        <v>0.17599999999999999</v>
      </c>
      <c r="P125" s="2">
        <f t="shared" si="43"/>
        <v>0.43387349712493467</v>
      </c>
      <c r="R125">
        <f t="shared" si="46"/>
        <v>987.69600000000003</v>
      </c>
      <c r="S125" s="2">
        <f t="shared" si="44"/>
        <v>0.48369262937794039</v>
      </c>
      <c r="T125" s="2">
        <f t="shared" ref="T125" si="47">L125-Q125</f>
        <v>0.45896497647673812</v>
      </c>
      <c r="U125" s="2">
        <f t="shared" si="29"/>
        <v>-2.4727652901202268E-2</v>
      </c>
    </row>
    <row r="126" spans="1:21" ht="12.75" customHeight="1">
      <c r="A126" t="s">
        <v>22</v>
      </c>
      <c r="B126" t="s">
        <v>22</v>
      </c>
      <c r="D126">
        <v>3308</v>
      </c>
      <c r="F126" s="1">
        <v>38961</v>
      </c>
      <c r="G126">
        <v>1901</v>
      </c>
      <c r="H126" s="2">
        <v>0.27500000000000002</v>
      </c>
      <c r="I126" s="2">
        <f t="shared" ref="I126:I157" si="48">(D126-G126)/D126</f>
        <v>0.42533252720677145</v>
      </c>
      <c r="J126" s="2">
        <f>(D126-(G126/1.161))/D126</f>
        <v>0.50502370991108658</v>
      </c>
      <c r="K126">
        <f t="shared" si="28"/>
        <v>1639.6125000000002</v>
      </c>
      <c r="L126" s="2">
        <f t="shared" si="42"/>
        <v>0.50434930471584039</v>
      </c>
      <c r="M126" s="2">
        <f>(D126-(K126/1.161))/D126</f>
        <v>0.57308294979831209</v>
      </c>
      <c r="N126">
        <v>1834</v>
      </c>
      <c r="O126" s="2">
        <v>0.23599999999999999</v>
      </c>
      <c r="P126" s="2">
        <f t="shared" si="43"/>
        <v>0.4455864570737606</v>
      </c>
      <c r="Q126" s="2">
        <f>((D126-(K126/1.156))/D126)</f>
        <v>0.57123642276456776</v>
      </c>
      <c r="R126">
        <f t="shared" si="46"/>
        <v>1617.588</v>
      </c>
      <c r="S126" s="2">
        <f t="shared" si="44"/>
        <v>0.51100725513905687</v>
      </c>
      <c r="T126" s="2">
        <f>(D126-(R126/1.156))/D126</f>
        <v>0.57699589544901109</v>
      </c>
      <c r="U126" s="2">
        <f t="shared" si="29"/>
        <v>-6.6579504232164854E-3</v>
      </c>
    </row>
    <row r="127" spans="1:21" ht="12.75" customHeight="1">
      <c r="A127" t="s">
        <v>22</v>
      </c>
      <c r="D127">
        <v>3089</v>
      </c>
      <c r="F127" s="1">
        <v>38961</v>
      </c>
      <c r="G127">
        <v>1843</v>
      </c>
      <c r="H127" s="2">
        <v>0.246</v>
      </c>
      <c r="I127" s="2">
        <f t="shared" si="48"/>
        <v>0.40336678536743281</v>
      </c>
      <c r="J127" s="2">
        <f>(D127-(G127/1.161))/D127</f>
        <v>0.48610403563086374</v>
      </c>
      <c r="K127">
        <f t="shared" si="28"/>
        <v>1616.3109999999999</v>
      </c>
      <c r="L127" s="2">
        <f t="shared" si="42"/>
        <v>0.4767526707672386</v>
      </c>
      <c r="M127" s="2">
        <f>(D127-(K127/1.161))/D127</f>
        <v>0.54931323924826758</v>
      </c>
      <c r="N127">
        <v>1736</v>
      </c>
      <c r="O127" s="2">
        <v>0.23300000000000001</v>
      </c>
      <c r="P127" s="2">
        <f t="shared" si="43"/>
        <v>0.43800582712852054</v>
      </c>
      <c r="Q127" s="2">
        <f>((D127-(K127/1.156))/D127)</f>
        <v>0.54736390204778418</v>
      </c>
      <c r="R127">
        <f t="shared" si="46"/>
        <v>1533.7559999999999</v>
      </c>
      <c r="S127" s="2">
        <f t="shared" si="44"/>
        <v>0.50347814826804793</v>
      </c>
      <c r="T127" s="2">
        <f>(D127-(R127/1.156))/D127</f>
        <v>0.57048282722149468</v>
      </c>
      <c r="U127" s="2">
        <f t="shared" si="29"/>
        <v>-2.6725477500809336E-2</v>
      </c>
    </row>
    <row r="128" spans="1:21" ht="12.75" customHeight="1">
      <c r="A128" t="s">
        <v>22</v>
      </c>
      <c r="B128" t="s">
        <v>166</v>
      </c>
      <c r="D128">
        <v>3135</v>
      </c>
      <c r="F128" s="1">
        <v>38991</v>
      </c>
      <c r="G128">
        <v>1816</v>
      </c>
      <c r="H128" s="2">
        <v>0.23899999999999999</v>
      </c>
      <c r="I128" s="2">
        <f t="shared" si="48"/>
        <v>0.42073365231259968</v>
      </c>
      <c r="J128" s="2">
        <f>(D128-(G128/1.163))/D128</f>
        <v>0.50192059528168509</v>
      </c>
      <c r="K128">
        <f t="shared" si="28"/>
        <v>1598.9880000000001</v>
      </c>
      <c r="L128" s="2">
        <f t="shared" si="42"/>
        <v>0.48995598086124398</v>
      </c>
      <c r="M128" s="2">
        <f>(D128-(K128/1.163))/D128</f>
        <v>0.56144108414552363</v>
      </c>
      <c r="N128">
        <v>1744</v>
      </c>
      <c r="O128" s="2">
        <v>0.23300000000000001</v>
      </c>
      <c r="P128" s="2">
        <f t="shared" si="43"/>
        <v>0.44370015948963315</v>
      </c>
      <c r="Q128" s="2">
        <f>(D128-(N128/1.158))/D128</f>
        <v>0.5196029011136728</v>
      </c>
      <c r="R128">
        <f t="shared" si="46"/>
        <v>1540.8239999999998</v>
      </c>
      <c r="S128" s="2">
        <f t="shared" si="44"/>
        <v>0.50850909090909091</v>
      </c>
      <c r="T128" s="2">
        <f>(D128-(R128/1.158))/D128</f>
        <v>0.57556916313392992</v>
      </c>
      <c r="U128" s="2">
        <f t="shared" si="29"/>
        <v>-1.8553110047846932E-2</v>
      </c>
    </row>
    <row r="129" spans="1:21" ht="12.75" customHeight="1">
      <c r="A129" t="s">
        <v>22</v>
      </c>
      <c r="B129" t="s">
        <v>167</v>
      </c>
      <c r="D129">
        <v>2579</v>
      </c>
      <c r="F129" s="1">
        <v>38961</v>
      </c>
      <c r="G129">
        <v>1463</v>
      </c>
      <c r="H129" s="2">
        <v>0.23899999999999999</v>
      </c>
      <c r="I129" s="2">
        <f t="shared" si="48"/>
        <v>0.43272586273749514</v>
      </c>
      <c r="J129" s="2">
        <f>(D129-(G129/1.161))/D129</f>
        <v>0.5113917853036134</v>
      </c>
      <c r="K129">
        <f t="shared" si="28"/>
        <v>1288.1715000000002</v>
      </c>
      <c r="L129" s="2">
        <f t="shared" si="42"/>
        <v>0.50051512214036442</v>
      </c>
      <c r="M129" s="2">
        <f>(D129-(K129/1.161))/D129</f>
        <v>0.56978046695983164</v>
      </c>
      <c r="N129">
        <v>1320</v>
      </c>
      <c r="O129" s="2">
        <v>0.23300000000000001</v>
      </c>
      <c r="P129" s="2">
        <f t="shared" si="43"/>
        <v>0.48817371074059712</v>
      </c>
      <c r="Q129" s="2">
        <f>((D129-(K129/1.156))/D129)</f>
        <v>0.56791965583076498</v>
      </c>
      <c r="R129">
        <f t="shared" si="46"/>
        <v>1166.22</v>
      </c>
      <c r="S129" s="2">
        <f t="shared" si="44"/>
        <v>0.54780147343931751</v>
      </c>
      <c r="T129" s="2">
        <f>(D129-(R129/1.156))/D129</f>
        <v>0.60882480401325045</v>
      </c>
      <c r="U129" s="2">
        <f t="shared" si="29"/>
        <v>-4.7286351298953089E-2</v>
      </c>
    </row>
    <row r="130" spans="1:21" ht="12.75" customHeight="1">
      <c r="A130" t="s">
        <v>22</v>
      </c>
      <c r="B130" t="s">
        <v>168</v>
      </c>
      <c r="D130">
        <v>3228</v>
      </c>
      <c r="F130" s="1">
        <v>38961</v>
      </c>
      <c r="G130">
        <v>2273</v>
      </c>
      <c r="H130" s="2">
        <v>0.23899999999999999</v>
      </c>
      <c r="I130" s="2">
        <f t="shared" si="48"/>
        <v>0.29584882280049568</v>
      </c>
      <c r="J130" s="2">
        <f>(D130-(G130/1.161))/D130</f>
        <v>0.39349597140438908</v>
      </c>
      <c r="K130">
        <f t="shared" si="28"/>
        <v>2001.3765000000001</v>
      </c>
      <c r="L130" s="2">
        <f t="shared" si="42"/>
        <v>0.3799948884758364</v>
      </c>
      <c r="M130" s="2">
        <f>(D130-(K130/1.161))/D130</f>
        <v>0.46597320282156457</v>
      </c>
      <c r="N130">
        <v>2107</v>
      </c>
      <c r="O130" s="2">
        <v>0.23300000000000001</v>
      </c>
      <c r="P130" s="2">
        <f t="shared" si="43"/>
        <v>0.34727385377942999</v>
      </c>
      <c r="Q130" s="2">
        <f>((D130-(K130/1.156))/D130)</f>
        <v>0.46366339833549858</v>
      </c>
      <c r="R130">
        <f t="shared" si="46"/>
        <v>1861.5345</v>
      </c>
      <c r="S130" s="2">
        <f t="shared" si="44"/>
        <v>0.42331644981412642</v>
      </c>
      <c r="T130" s="2">
        <f>(D130-(R130/1.156))/D130</f>
        <v>0.50113879741706435</v>
      </c>
      <c r="U130" s="2">
        <f t="shared" si="29"/>
        <v>-4.3321561338290016E-2</v>
      </c>
    </row>
    <row r="131" spans="1:21" ht="12.75" customHeight="1">
      <c r="A131" t="s">
        <v>22</v>
      </c>
      <c r="B131" t="s">
        <v>169</v>
      </c>
      <c r="D131">
        <v>2748</v>
      </c>
      <c r="F131" s="1">
        <v>38991</v>
      </c>
      <c r="G131">
        <v>1692</v>
      </c>
      <c r="H131" s="2">
        <v>0.23899999999999999</v>
      </c>
      <c r="I131" s="2">
        <f t="shared" si="48"/>
        <v>0.38427947598253276</v>
      </c>
      <c r="J131" s="2">
        <f>(D131-(G131/1.163))/D131</f>
        <v>0.47057564572874705</v>
      </c>
      <c r="K131">
        <f t="shared" ref="K131:K194" si="49">G131*(1-(H131/2))</f>
        <v>1489.806</v>
      </c>
      <c r="L131" s="2">
        <f t="shared" si="42"/>
        <v>0.45785807860262007</v>
      </c>
      <c r="M131" s="2">
        <f>(D131-(K131/1.163))/D131</f>
        <v>0.53384185606416179</v>
      </c>
      <c r="N131">
        <v>1352</v>
      </c>
      <c r="O131" s="2">
        <v>0.23300000000000001</v>
      </c>
      <c r="P131" s="2">
        <f t="shared" si="43"/>
        <v>0.50800582241630277</v>
      </c>
      <c r="Q131" s="2">
        <f>(D131-(N131/1.158))/D131</f>
        <v>0.57513456167210941</v>
      </c>
      <c r="R131">
        <f t="shared" si="46"/>
        <v>1194.492</v>
      </c>
      <c r="S131" s="2">
        <f t="shared" si="44"/>
        <v>0.56532314410480355</v>
      </c>
      <c r="T131" s="2">
        <f>(D131-(R131/1.158))/D131</f>
        <v>0.62463138523730866</v>
      </c>
      <c r="U131" s="2">
        <f t="shared" si="29"/>
        <v>-0.10746506550218349</v>
      </c>
    </row>
    <row r="132" spans="1:21" ht="12.75" customHeight="1">
      <c r="A132" t="s">
        <v>22</v>
      </c>
      <c r="B132" t="s">
        <v>170</v>
      </c>
      <c r="D132">
        <v>2719</v>
      </c>
      <c r="F132" s="1">
        <v>38961</v>
      </c>
      <c r="G132">
        <v>1282</v>
      </c>
      <c r="H132" s="2">
        <v>0.23899999999999999</v>
      </c>
      <c r="I132" s="2">
        <f t="shared" si="48"/>
        <v>0.5285031261493196</v>
      </c>
      <c r="J132" s="2">
        <f>(D132-(G132/1.161))/D132</f>
        <v>0.5938872748917482</v>
      </c>
      <c r="K132">
        <f t="shared" si="49"/>
        <v>1128.8010000000002</v>
      </c>
      <c r="L132" s="2">
        <f t="shared" si="42"/>
        <v>0.58484700257447586</v>
      </c>
      <c r="M132" s="2">
        <f>(D132-(K132/1.161))/D132</f>
        <v>0.64241774554218423</v>
      </c>
      <c r="N132">
        <v>1110</v>
      </c>
      <c r="O132" s="2">
        <v>0.23300000000000001</v>
      </c>
      <c r="P132" s="2">
        <f t="shared" si="43"/>
        <v>0.59176167708716443</v>
      </c>
      <c r="Q132" s="2">
        <f>((D132-(K132/1.156))/D132)</f>
        <v>0.64087110949349124</v>
      </c>
      <c r="R132">
        <f t="shared" si="46"/>
        <v>980.68499999999995</v>
      </c>
      <c r="S132" s="2">
        <f t="shared" si="44"/>
        <v>0.63932144170650973</v>
      </c>
      <c r="T132" s="2">
        <f>(D132-(R132/1.156))/D132</f>
        <v>0.68799432673573502</v>
      </c>
      <c r="U132" s="2">
        <f t="shared" ref="U132:U195" si="50">-(S132-L132)</f>
        <v>-5.4474439132033869E-2</v>
      </c>
    </row>
    <row r="133" spans="1:21" ht="12.75" customHeight="1">
      <c r="A133" t="s">
        <v>0</v>
      </c>
      <c r="B133" t="s">
        <v>0</v>
      </c>
      <c r="D133">
        <v>2969</v>
      </c>
      <c r="F133" s="1">
        <v>38961</v>
      </c>
      <c r="G133">
        <v>1754</v>
      </c>
      <c r="H133" s="2">
        <v>0.249</v>
      </c>
      <c r="I133" s="2">
        <f t="shared" si="48"/>
        <v>0.40922869653081845</v>
      </c>
      <c r="J133" s="2">
        <f>(D133-(G133/1.161))/D133</f>
        <v>0.49115305472077392</v>
      </c>
      <c r="K133">
        <f t="shared" si="49"/>
        <v>1535.627</v>
      </c>
      <c r="L133" s="2">
        <f t="shared" si="42"/>
        <v>0.4827797238127316</v>
      </c>
      <c r="M133" s="2">
        <f>(D133-(K133/1.161))/D133</f>
        <v>0.55450449940803759</v>
      </c>
      <c r="N133">
        <v>1627</v>
      </c>
      <c r="O133" s="2">
        <v>0.222</v>
      </c>
      <c r="P133" s="2">
        <f t="shared" si="43"/>
        <v>0.452004041764904</v>
      </c>
      <c r="Q133" s="2">
        <f>((D133-(K133/1.156))/D133)</f>
        <v>0.55257761575495812</v>
      </c>
      <c r="R133">
        <f t="shared" si="46"/>
        <v>1446.403</v>
      </c>
      <c r="S133" s="2">
        <f t="shared" si="44"/>
        <v>0.51283159312899962</v>
      </c>
      <c r="T133" s="2">
        <f>(D133-(R133/1.156))/D133</f>
        <v>0.57857404249913458</v>
      </c>
      <c r="U133" s="2">
        <f t="shared" si="50"/>
        <v>-3.0051869316268021E-2</v>
      </c>
    </row>
    <row r="134" spans="1:21" ht="12.75" customHeight="1">
      <c r="A134" t="s">
        <v>0</v>
      </c>
      <c r="B134" s="3" t="s">
        <v>282</v>
      </c>
      <c r="D134">
        <v>2790</v>
      </c>
      <c r="F134" s="1">
        <v>38991</v>
      </c>
      <c r="G134">
        <v>1441</v>
      </c>
      <c r="H134" s="2">
        <v>0.255</v>
      </c>
      <c r="I134" s="2">
        <f t="shared" si="48"/>
        <v>0.48351254480286737</v>
      </c>
      <c r="J134" s="2">
        <f>(D134-(G134/1.163))/D134</f>
        <v>0.555900726399714</v>
      </c>
      <c r="K134">
        <f t="shared" si="49"/>
        <v>1257.2725</v>
      </c>
      <c r="L134" s="2">
        <f t="shared" si="42"/>
        <v>0.54936469534050181</v>
      </c>
      <c r="M134" s="2">
        <f>(D134-(K134/1.163))/D134</f>
        <v>0.61252338378375049</v>
      </c>
      <c r="N134">
        <v>1290</v>
      </c>
      <c r="O134" s="2">
        <v>0.35699999999999998</v>
      </c>
      <c r="P134" s="2">
        <f t="shared" si="43"/>
        <v>0.5376344086021505</v>
      </c>
      <c r="Q134" s="2">
        <f>(D134-(N134/1.158))/D134</f>
        <v>0.60072056010548402</v>
      </c>
      <c r="R134">
        <f t="shared" si="46"/>
        <v>1059.7349999999999</v>
      </c>
      <c r="S134" s="2">
        <f t="shared" si="44"/>
        <v>0.62016666666666675</v>
      </c>
      <c r="T134" s="2">
        <f>(D134-(R134/1.158))/D134</f>
        <v>0.6719919401266552</v>
      </c>
      <c r="U134" s="2">
        <f t="shared" si="50"/>
        <v>-7.0801971326164947E-2</v>
      </c>
    </row>
    <row r="135" spans="1:21" ht="12.75" customHeight="1">
      <c r="A135" t="s">
        <v>0</v>
      </c>
      <c r="D135">
        <v>2579</v>
      </c>
      <c r="F135" s="1">
        <v>38961</v>
      </c>
      <c r="G135">
        <v>1455</v>
      </c>
      <c r="H135" s="2">
        <v>0.255</v>
      </c>
      <c r="I135" s="2">
        <f t="shared" si="48"/>
        <v>0.43582784024815818</v>
      </c>
      <c r="J135" s="2">
        <f>(D135-(G135/1.161))/D135</f>
        <v>0.51406360055827582</v>
      </c>
      <c r="K135">
        <f t="shared" si="49"/>
        <v>1269.4875000000002</v>
      </c>
      <c r="L135" s="2">
        <f t="shared" si="42"/>
        <v>0.50775979061651799</v>
      </c>
      <c r="M135" s="2">
        <f>(D135-(K135/1.161))/D135</f>
        <v>0.57602049148709566</v>
      </c>
      <c r="N135">
        <v>1372</v>
      </c>
      <c r="O135" s="2">
        <v>0.22900000000000001</v>
      </c>
      <c r="P135" s="2">
        <f t="shared" si="43"/>
        <v>0.4680108569212873</v>
      </c>
      <c r="Q135" s="2">
        <f>((D135-(K135/1.156))/D135)</f>
        <v>0.574186670083493</v>
      </c>
      <c r="R135">
        <f t="shared" si="46"/>
        <v>1214.9059999999999</v>
      </c>
      <c r="S135" s="2">
        <f t="shared" si="44"/>
        <v>0.52892361380379993</v>
      </c>
      <c r="T135" s="2">
        <f>(D135-(R135/1.156))/D135</f>
        <v>0.59249447560882351</v>
      </c>
      <c r="U135" s="2">
        <f t="shared" si="50"/>
        <v>-2.1163823187281938E-2</v>
      </c>
    </row>
    <row r="136" spans="1:21" ht="12.75" customHeight="1">
      <c r="A136" t="s">
        <v>19</v>
      </c>
      <c r="B136" t="s">
        <v>19</v>
      </c>
      <c r="D136">
        <v>2978</v>
      </c>
      <c r="F136" s="1">
        <v>38961</v>
      </c>
      <c r="G136">
        <v>1551</v>
      </c>
      <c r="H136" s="2">
        <v>0.254</v>
      </c>
      <c r="I136" s="2">
        <f t="shared" si="48"/>
        <v>0.47918065815983879</v>
      </c>
      <c r="J136" s="2">
        <f>(D136-(G136/1.161))/D136</f>
        <v>0.55140452899210923</v>
      </c>
      <c r="K136">
        <f t="shared" si="49"/>
        <v>1354.0229999999999</v>
      </c>
      <c r="L136" s="2">
        <f t="shared" si="42"/>
        <v>0.54532471457353937</v>
      </c>
      <c r="M136" s="2">
        <f>(D136-(K136/1.161))/D136</f>
        <v>0.60837615381011134</v>
      </c>
      <c r="N136">
        <v>1374</v>
      </c>
      <c r="O136" s="2">
        <v>0.22</v>
      </c>
      <c r="P136" s="2">
        <f t="shared" si="43"/>
        <v>0.5386165211551377</v>
      </c>
      <c r="Q136" s="2">
        <f>((D136-(K136/1.156))/D136)</f>
        <v>0.6066822790428541</v>
      </c>
      <c r="R136">
        <f t="shared" si="46"/>
        <v>1222.8600000000001</v>
      </c>
      <c r="S136" s="2">
        <f t="shared" si="44"/>
        <v>0.58936870382807249</v>
      </c>
      <c r="T136" s="2">
        <f>(D136-(R136/1.156))/D136</f>
        <v>0.64478261576822871</v>
      </c>
      <c r="U136" s="2">
        <f t="shared" si="50"/>
        <v>-4.4043989254533122E-2</v>
      </c>
    </row>
    <row r="137" spans="1:21" ht="12.75" customHeight="1">
      <c r="A137" t="s">
        <v>19</v>
      </c>
      <c r="D137">
        <v>2723</v>
      </c>
      <c r="F137" s="1">
        <v>38961</v>
      </c>
      <c r="G137">
        <v>1452</v>
      </c>
      <c r="H137" s="2">
        <v>0.248</v>
      </c>
      <c r="I137" s="2">
        <f t="shared" si="48"/>
        <v>0.4667645978699963</v>
      </c>
      <c r="J137" s="2">
        <f>(D137-(G137/1.161))/D137</f>
        <v>0.54071024795003997</v>
      </c>
      <c r="K137">
        <f t="shared" si="49"/>
        <v>1271.952</v>
      </c>
      <c r="L137" s="2">
        <f t="shared" si="42"/>
        <v>0.53288578773411677</v>
      </c>
      <c r="M137" s="2">
        <f>(D137-(K137/1.161))/D137</f>
        <v>0.59766217720423498</v>
      </c>
      <c r="N137">
        <v>1253</v>
      </c>
      <c r="O137" s="2">
        <v>0.22</v>
      </c>
      <c r="P137" s="2">
        <f t="shared" si="43"/>
        <v>0.53984575835475579</v>
      </c>
      <c r="Q137" s="2">
        <f>((D137-(K137/1.156))/D137)</f>
        <v>0.59592196170771339</v>
      </c>
      <c r="R137">
        <f t="shared" si="46"/>
        <v>1115.17</v>
      </c>
      <c r="S137" s="2">
        <f t="shared" si="44"/>
        <v>0.5904627249357326</v>
      </c>
      <c r="T137" s="2">
        <f>(D137-(R137/1.156))/D137</f>
        <v>0.64572900080945728</v>
      </c>
      <c r="U137" s="2">
        <f t="shared" si="50"/>
        <v>-5.757693720161583E-2</v>
      </c>
    </row>
    <row r="138" spans="1:21" ht="12.75" customHeight="1">
      <c r="A138" t="s">
        <v>19</v>
      </c>
      <c r="B138" t="s">
        <v>115</v>
      </c>
      <c r="D138">
        <v>2743</v>
      </c>
      <c r="F138" s="1">
        <v>38991</v>
      </c>
      <c r="G138">
        <v>1543</v>
      </c>
      <c r="H138" s="2">
        <v>0.186</v>
      </c>
      <c r="I138" s="2">
        <f t="shared" si="48"/>
        <v>0.43747721472839957</v>
      </c>
      <c r="J138" s="2">
        <f>(D138-(G138/1.163))/D138</f>
        <v>0.51631746752226959</v>
      </c>
      <c r="K138">
        <f t="shared" si="49"/>
        <v>1399.501</v>
      </c>
      <c r="L138" s="2">
        <f t="shared" ref="L138:L169" si="51">(D138-K138)/D138</f>
        <v>0.48979183375865842</v>
      </c>
      <c r="M138" s="2">
        <f>(D138-(K138/1.163))/D138</f>
        <v>0.56129994304269859</v>
      </c>
      <c r="N138">
        <v>1300</v>
      </c>
      <c r="O138" s="2">
        <v>0.17199999999999999</v>
      </c>
      <c r="P138" s="2">
        <f t="shared" ref="P138:P169" si="52">(D138-N138)/D138</f>
        <v>0.52606635071090047</v>
      </c>
      <c r="Q138" s="2">
        <f>(D138-(N138/1.158))/D138</f>
        <v>0.5907308728073406</v>
      </c>
      <c r="R138">
        <f t="shared" si="46"/>
        <v>1188.2</v>
      </c>
      <c r="S138" s="2">
        <f t="shared" ref="S138:S169" si="53">(D138-R138)/D138</f>
        <v>0.566824644549763</v>
      </c>
      <c r="T138" s="2">
        <f>(D138-(R138/1.158))/D138</f>
        <v>0.62592801774590934</v>
      </c>
      <c r="U138" s="2">
        <f t="shared" si="50"/>
        <v>-7.7032810791104578E-2</v>
      </c>
    </row>
    <row r="139" spans="1:21" ht="12.75" customHeight="1">
      <c r="A139" t="s">
        <v>64</v>
      </c>
      <c r="B139" t="s">
        <v>46</v>
      </c>
      <c r="D139">
        <v>5729</v>
      </c>
      <c r="F139" s="1">
        <v>38991</v>
      </c>
      <c r="G139">
        <v>4331</v>
      </c>
      <c r="H139" s="2">
        <v>0.21199999999999999</v>
      </c>
      <c r="I139" s="2">
        <f t="shared" si="48"/>
        <v>0.244021644266015</v>
      </c>
      <c r="J139" s="2">
        <f>(D139-(G139/1.163))/D139</f>
        <v>0.34997561845745057</v>
      </c>
      <c r="K139">
        <f t="shared" si="49"/>
        <v>3871.9140000000002</v>
      </c>
      <c r="L139" s="2">
        <f t="shared" si="51"/>
        <v>0.3241553499738174</v>
      </c>
      <c r="M139" s="2">
        <f>(D139-(K139/1.163))/D139</f>
        <v>0.41887820290096084</v>
      </c>
      <c r="N139">
        <v>4117</v>
      </c>
      <c r="O139" s="2">
        <v>0.20599999999999999</v>
      </c>
      <c r="P139" s="2">
        <f t="shared" si="52"/>
        <v>0.28137545819514748</v>
      </c>
      <c r="Q139" s="2">
        <f>(D139-(N139/1.158))/D139</f>
        <v>0.37942612970219985</v>
      </c>
      <c r="R139">
        <f t="shared" si="46"/>
        <v>3692.9490000000001</v>
      </c>
      <c r="S139" s="2">
        <f t="shared" si="53"/>
        <v>0.35539378600104732</v>
      </c>
      <c r="T139" s="2">
        <f>(D139-(R139/1.158))/D139</f>
        <v>0.44334523834287326</v>
      </c>
      <c r="U139" s="2">
        <f t="shared" si="50"/>
        <v>-3.1238436027229921E-2</v>
      </c>
    </row>
    <row r="140" spans="1:21" ht="12.75" customHeight="1">
      <c r="A140" t="s">
        <v>64</v>
      </c>
      <c r="D140">
        <v>4931</v>
      </c>
      <c r="F140" s="1">
        <v>38991</v>
      </c>
      <c r="G140">
        <v>3410</v>
      </c>
      <c r="H140" s="2">
        <v>0.22800000000000001</v>
      </c>
      <c r="I140" s="2">
        <f t="shared" si="48"/>
        <v>0.30845670249442303</v>
      </c>
      <c r="J140" s="2">
        <f>(D140-(G140/1.163))/D140</f>
        <v>0.40537979578196304</v>
      </c>
      <c r="K140">
        <f t="shared" si="49"/>
        <v>3021.26</v>
      </c>
      <c r="L140" s="2">
        <f t="shared" si="51"/>
        <v>0.38729263841005879</v>
      </c>
      <c r="M140" s="2">
        <f>(D140-(K140/1.163))/D140</f>
        <v>0.47316649906281927</v>
      </c>
      <c r="N140">
        <v>3164</v>
      </c>
      <c r="O140" s="2">
        <v>0.20499999999999999</v>
      </c>
      <c r="P140" s="2">
        <f t="shared" si="52"/>
        <v>0.3583451632528899</v>
      </c>
      <c r="Q140" s="2">
        <f>(D140-(N140/1.158))/D140</f>
        <v>0.44589392336173556</v>
      </c>
      <c r="R140">
        <f t="shared" si="46"/>
        <v>2839.69</v>
      </c>
      <c r="S140" s="2">
        <f t="shared" si="53"/>
        <v>0.42411478401946867</v>
      </c>
      <c r="T140" s="2">
        <f>(D140-(R140/1.158))/D140</f>
        <v>0.5026897962171577</v>
      </c>
      <c r="U140" s="2">
        <f t="shared" si="50"/>
        <v>-3.6822145609409884E-2</v>
      </c>
    </row>
    <row r="141" spans="1:21" ht="12.75" customHeight="1">
      <c r="A141" t="s">
        <v>64</v>
      </c>
      <c r="B141" s="3" t="s">
        <v>225</v>
      </c>
      <c r="D141">
        <v>4081</v>
      </c>
      <c r="F141" s="1">
        <v>38991</v>
      </c>
      <c r="G141">
        <v>2852</v>
      </c>
      <c r="H141" s="2">
        <v>0.26</v>
      </c>
      <c r="I141" s="2">
        <f t="shared" si="48"/>
        <v>0.30115167851016905</v>
      </c>
      <c r="J141" s="2">
        <f>(D141-(G141/1.163))/D141</f>
        <v>0.39909860576970685</v>
      </c>
      <c r="K141">
        <f t="shared" si="49"/>
        <v>2481.2399999999998</v>
      </c>
      <c r="L141" s="2">
        <f t="shared" si="51"/>
        <v>0.39200196030384715</v>
      </c>
      <c r="M141" s="2">
        <f>(D141-(K141/1.163))/D141</f>
        <v>0.47721578701964495</v>
      </c>
      <c r="N141">
        <v>2535</v>
      </c>
      <c r="O141" s="2">
        <v>0.25800000000000001</v>
      </c>
      <c r="P141" s="2">
        <f t="shared" si="52"/>
        <v>0.37882871845135996</v>
      </c>
      <c r="Q141" s="2">
        <f>(D141-(N141/1.158))/D141</f>
        <v>0.46358265842086349</v>
      </c>
      <c r="R141">
        <f t="shared" si="46"/>
        <v>2207.9850000000001</v>
      </c>
      <c r="S141" s="2">
        <f t="shared" si="53"/>
        <v>0.45895981377113448</v>
      </c>
      <c r="T141" s="2">
        <f>(D141-(R141/1.158))/D141</f>
        <v>0.53278049548457207</v>
      </c>
      <c r="U141" s="2">
        <f t="shared" si="50"/>
        <v>-6.6957853467287332E-2</v>
      </c>
    </row>
    <row r="142" spans="1:21" ht="12.75" customHeight="1">
      <c r="A142" t="s">
        <v>1</v>
      </c>
      <c r="B142" t="s">
        <v>1</v>
      </c>
      <c r="D142">
        <v>2012</v>
      </c>
      <c r="F142" s="1">
        <v>38961</v>
      </c>
      <c r="G142">
        <v>1422</v>
      </c>
      <c r="H142" s="2">
        <v>0.16500000000000001</v>
      </c>
      <c r="I142" s="2">
        <f t="shared" si="48"/>
        <v>0.29324055666003979</v>
      </c>
      <c r="J142" s="2">
        <f>(D142-(G142/1.161))/D142</f>
        <v>0.39124940280795845</v>
      </c>
      <c r="K142">
        <f t="shared" si="49"/>
        <v>1304.6849999999999</v>
      </c>
      <c r="L142" s="2">
        <f t="shared" si="51"/>
        <v>0.35154821073558651</v>
      </c>
      <c r="M142" s="2">
        <f>(D142-(K142/1.161))/D142</f>
        <v>0.44147132707630199</v>
      </c>
      <c r="N142">
        <v>1236</v>
      </c>
      <c r="O142" s="2">
        <v>0.19500000000000001</v>
      </c>
      <c r="P142" s="2">
        <f t="shared" si="52"/>
        <v>0.38568588469184889</v>
      </c>
      <c r="Q142" s="2">
        <f>((D142-(K142/1.156))/D142)</f>
        <v>0.43905554561901944</v>
      </c>
      <c r="R142">
        <f t="shared" si="46"/>
        <v>1115.49</v>
      </c>
      <c r="S142" s="2">
        <f t="shared" si="53"/>
        <v>0.44558151093439363</v>
      </c>
      <c r="T142" s="2">
        <f>(D142-(R142/1.156))/D142</f>
        <v>0.52039923091210516</v>
      </c>
      <c r="U142" s="2">
        <f t="shared" si="50"/>
        <v>-9.4033300198807124E-2</v>
      </c>
    </row>
    <row r="143" spans="1:21" ht="12.75" customHeight="1">
      <c r="A143" t="s">
        <v>1</v>
      </c>
      <c r="D143">
        <v>2277</v>
      </c>
      <c r="F143" s="1">
        <v>38961</v>
      </c>
      <c r="G143">
        <v>1443</v>
      </c>
      <c r="H143" s="2">
        <v>0.24099999999999999</v>
      </c>
      <c r="I143" s="2">
        <f t="shared" si="48"/>
        <v>0.3662714097496706</v>
      </c>
      <c r="J143" s="2">
        <f>(D143-(G143/1.161))/D143</f>
        <v>0.45415280770858796</v>
      </c>
      <c r="K143">
        <f t="shared" si="49"/>
        <v>1269.1184999999998</v>
      </c>
      <c r="L143" s="2">
        <f t="shared" si="51"/>
        <v>0.44263570487483539</v>
      </c>
      <c r="M143" s="2">
        <f>(D143-(K143/1.161))/D143</f>
        <v>0.51992739437970314</v>
      </c>
      <c r="N143">
        <v>1268</v>
      </c>
      <c r="O143" s="2">
        <v>0.217</v>
      </c>
      <c r="P143" s="2">
        <f t="shared" si="52"/>
        <v>0.44312692138779097</v>
      </c>
      <c r="Q143" s="2">
        <f>((D143-(K143/1.156))/D143)</f>
        <v>0.51785095577407902</v>
      </c>
      <c r="R143">
        <f t="shared" si="46"/>
        <v>1130.422</v>
      </c>
      <c r="S143" s="2">
        <f t="shared" si="53"/>
        <v>0.50354765041721561</v>
      </c>
      <c r="T143" s="2">
        <f>(D143-(R143/1.156))/D143</f>
        <v>0.57054295018790269</v>
      </c>
      <c r="U143" s="2">
        <f t="shared" si="50"/>
        <v>-6.0911945542380219E-2</v>
      </c>
    </row>
    <row r="144" spans="1:21" ht="12.75" customHeight="1">
      <c r="A144" t="s">
        <v>3</v>
      </c>
      <c r="B144" t="s">
        <v>3</v>
      </c>
      <c r="D144">
        <v>2418</v>
      </c>
      <c r="F144" s="1">
        <v>38961</v>
      </c>
      <c r="G144">
        <v>1610</v>
      </c>
      <c r="H144" s="2">
        <v>0.20699999999999999</v>
      </c>
      <c r="I144" s="2">
        <f t="shared" si="48"/>
        <v>0.33416046319272125</v>
      </c>
      <c r="J144" s="2">
        <f>(D144-(G144/1.161))/D144</f>
        <v>0.42649480033826126</v>
      </c>
      <c r="K144">
        <f t="shared" si="49"/>
        <v>1443.365</v>
      </c>
      <c r="L144" s="2">
        <f t="shared" si="51"/>
        <v>0.4030748552522746</v>
      </c>
      <c r="M144" s="2">
        <f>(D144-(K144/1.161))/D144</f>
        <v>0.48585258850325114</v>
      </c>
      <c r="N144">
        <v>1341</v>
      </c>
      <c r="O144" s="2">
        <v>0.23400000000000001</v>
      </c>
      <c r="P144" s="2">
        <f t="shared" si="52"/>
        <v>0.44540942928039701</v>
      </c>
      <c r="Q144" s="2">
        <f>((D144-(K144/1.156))/D144)</f>
        <v>0.48362876751926859</v>
      </c>
      <c r="R144">
        <f t="shared" si="46"/>
        <v>1184.1030000000001</v>
      </c>
      <c r="S144" s="2">
        <f t="shared" si="53"/>
        <v>0.51029652605459053</v>
      </c>
      <c r="T144" s="2">
        <f>(D144-(R144/1.156))/D144</f>
        <v>0.57638107790189486</v>
      </c>
      <c r="U144" s="2">
        <f t="shared" si="50"/>
        <v>-0.10722167080231593</v>
      </c>
    </row>
    <row r="145" spans="1:21" ht="12.75" customHeight="1">
      <c r="A145" t="s">
        <v>3</v>
      </c>
      <c r="D145">
        <v>2457</v>
      </c>
      <c r="F145" s="1">
        <v>38961</v>
      </c>
      <c r="G145">
        <v>1631</v>
      </c>
      <c r="H145" s="2">
        <v>0.22700000000000001</v>
      </c>
      <c r="I145" s="2">
        <f t="shared" si="48"/>
        <v>0.33618233618233617</v>
      </c>
      <c r="J145" s="2">
        <f>(D145-(G145/1.161))/D145</f>
        <v>0.42823629300804156</v>
      </c>
      <c r="K145">
        <f t="shared" si="49"/>
        <v>1445.8815</v>
      </c>
      <c r="L145" s="2">
        <f t="shared" si="51"/>
        <v>0.41152564102564104</v>
      </c>
      <c r="M145" s="2">
        <f>(D145-(K145/1.161))/D145</f>
        <v>0.4931314737516288</v>
      </c>
      <c r="N145">
        <v>1387</v>
      </c>
      <c r="O145" s="2">
        <v>0.23699999999999999</v>
      </c>
      <c r="P145" s="2">
        <f t="shared" si="52"/>
        <v>0.43549043549043548</v>
      </c>
      <c r="Q145" s="2">
        <f>((D145-(K145/1.156))/D145)</f>
        <v>0.49093913583532961</v>
      </c>
      <c r="R145">
        <f t="shared" si="46"/>
        <v>1222.6405</v>
      </c>
      <c r="S145" s="2">
        <f t="shared" si="53"/>
        <v>0.5023848188848189</v>
      </c>
      <c r="T145" s="2">
        <f>(D145-(R145/1.156))/D145</f>
        <v>0.56953704055780174</v>
      </c>
      <c r="U145" s="2">
        <f t="shared" si="50"/>
        <v>-9.0859177859177853E-2</v>
      </c>
    </row>
    <row r="146" spans="1:21" ht="12.75" customHeight="1">
      <c r="A146" s="3" t="s">
        <v>269</v>
      </c>
      <c r="D146">
        <v>2754</v>
      </c>
      <c r="F146" s="1">
        <v>38961</v>
      </c>
      <c r="G146">
        <v>1849</v>
      </c>
      <c r="H146" s="2">
        <v>0.26700000000000002</v>
      </c>
      <c r="I146" s="2">
        <f t="shared" si="48"/>
        <v>0.32861292665214231</v>
      </c>
      <c r="J146" s="2">
        <f>(D146-(G146/1.161))/D146</f>
        <v>0.42171656042389521</v>
      </c>
      <c r="K146">
        <f t="shared" si="49"/>
        <v>1602.1585</v>
      </c>
      <c r="L146" s="2">
        <f t="shared" si="51"/>
        <v>0.41824310094408135</v>
      </c>
      <c r="M146" s="2">
        <f>(D146-(K146/1.161))/D146</f>
        <v>0.49891739960730519</v>
      </c>
      <c r="N146">
        <v>1820</v>
      </c>
      <c r="O146" s="2">
        <v>0.23499999999999999</v>
      </c>
      <c r="P146" s="2">
        <f t="shared" si="52"/>
        <v>0.33914306463326072</v>
      </c>
      <c r="Q146" s="2">
        <f>((D146-(K146/1.156))/D146)</f>
        <v>0.49675008732186959</v>
      </c>
      <c r="R146">
        <f t="shared" si="46"/>
        <v>1606.15</v>
      </c>
      <c r="S146" s="2">
        <f t="shared" si="53"/>
        <v>0.41679375453885253</v>
      </c>
      <c r="T146" s="2">
        <f>(D146-(R146/1.156))/D146</f>
        <v>0.49549632745575478</v>
      </c>
      <c r="U146" s="2">
        <f t="shared" si="50"/>
        <v>1.449346405228813E-3</v>
      </c>
    </row>
    <row r="147" spans="1:21" ht="12.75" customHeight="1">
      <c r="A147" s="3" t="s">
        <v>269</v>
      </c>
      <c r="B147" t="s">
        <v>96</v>
      </c>
      <c r="D147">
        <v>3234</v>
      </c>
      <c r="F147" s="1">
        <v>38991</v>
      </c>
      <c r="G147">
        <v>2705</v>
      </c>
      <c r="H147" s="2">
        <v>0.24</v>
      </c>
      <c r="I147" s="2">
        <f t="shared" si="48"/>
        <v>0.16357452071737785</v>
      </c>
      <c r="J147" s="2">
        <f>(D147-(G147/1.163))/D147</f>
        <v>0.28080354317917272</v>
      </c>
      <c r="K147">
        <f t="shared" si="49"/>
        <v>2380.4</v>
      </c>
      <c r="L147" s="2">
        <f t="shared" si="51"/>
        <v>0.2639455782312925</v>
      </c>
      <c r="M147" s="2">
        <f>(D147-(K147/1.163))/D147</f>
        <v>0.36710711799767198</v>
      </c>
      <c r="N147">
        <v>2647</v>
      </c>
      <c r="O147" s="2">
        <v>0.27300000000000002</v>
      </c>
      <c r="P147" s="2">
        <f t="shared" si="52"/>
        <v>0.18150896722325294</v>
      </c>
      <c r="Q147" s="2">
        <f>(D147-(N147/1.158))/D147</f>
        <v>0.29318563663493347</v>
      </c>
      <c r="R147">
        <f t="shared" si="46"/>
        <v>2285.6844999999998</v>
      </c>
      <c r="S147" s="2">
        <f t="shared" si="53"/>
        <v>0.29323299319727897</v>
      </c>
      <c r="T147" s="2">
        <f>(D147-(R147/1.158))/D147</f>
        <v>0.38966579723426503</v>
      </c>
      <c r="U147" s="2">
        <f t="shared" si="50"/>
        <v>-2.9287414965986469E-2</v>
      </c>
    </row>
    <row r="148" spans="1:21" ht="12.75" customHeight="1">
      <c r="A148" s="3" t="s">
        <v>269</v>
      </c>
      <c r="B148" t="s">
        <v>97</v>
      </c>
      <c r="D148">
        <v>4016</v>
      </c>
      <c r="F148" s="1">
        <v>38991</v>
      </c>
      <c r="G148">
        <v>1638</v>
      </c>
      <c r="H148" s="2">
        <v>0.14699999999999999</v>
      </c>
      <c r="I148" s="2">
        <f t="shared" si="48"/>
        <v>0.59213147410358569</v>
      </c>
      <c r="J148" s="2">
        <f>(D148-(G148/1.163))/D148</f>
        <v>0.64929619441408915</v>
      </c>
      <c r="K148">
        <f t="shared" si="49"/>
        <v>1517.607</v>
      </c>
      <c r="L148" s="2">
        <f t="shared" si="51"/>
        <v>0.62210981075697214</v>
      </c>
      <c r="M148" s="2">
        <f>(D148-(K148/1.163))/D148</f>
        <v>0.67507292412465358</v>
      </c>
      <c r="N148">
        <v>1586</v>
      </c>
      <c r="O148" s="2">
        <v>0.16500000000000001</v>
      </c>
      <c r="P148" s="2">
        <f t="shared" si="52"/>
        <v>0.60507968127490042</v>
      </c>
      <c r="Q148" s="2">
        <f>(D148-(N148/1.158))/D148</f>
        <v>0.65896345533238365</v>
      </c>
      <c r="R148">
        <f t="shared" si="46"/>
        <v>1455.155</v>
      </c>
      <c r="S148" s="2">
        <f t="shared" si="53"/>
        <v>0.63766060756972121</v>
      </c>
      <c r="T148" s="2">
        <f>(D148-(R148/1.158))/D148</f>
        <v>0.68709897026746214</v>
      </c>
      <c r="U148" s="2">
        <f t="shared" si="50"/>
        <v>-1.5550796812749068E-2</v>
      </c>
    </row>
    <row r="149" spans="1:21" ht="12.75" customHeight="1">
      <c r="A149" s="3" t="s">
        <v>269</v>
      </c>
      <c r="B149" t="s">
        <v>98</v>
      </c>
      <c r="D149">
        <v>3423</v>
      </c>
      <c r="F149" s="1">
        <v>38991</v>
      </c>
      <c r="G149">
        <v>2857</v>
      </c>
      <c r="H149" s="2">
        <v>0.26800000000000002</v>
      </c>
      <c r="I149" s="2">
        <f t="shared" si="48"/>
        <v>0.16535203038270524</v>
      </c>
      <c r="J149" s="2">
        <f>(D149-(G149/1.163))/D149</f>
        <v>0.28233192638237775</v>
      </c>
      <c r="K149">
        <f t="shared" si="49"/>
        <v>2474.1619999999998</v>
      </c>
      <c r="L149" s="2">
        <f t="shared" si="51"/>
        <v>0.27719485831142276</v>
      </c>
      <c r="M149" s="2">
        <f>(D149-(K149/1.163))/D149</f>
        <v>0.3784994482471391</v>
      </c>
      <c r="N149">
        <v>3138</v>
      </c>
      <c r="O149" s="2">
        <v>0.247</v>
      </c>
      <c r="P149" s="2">
        <f t="shared" si="52"/>
        <v>8.3260297984224366E-2</v>
      </c>
      <c r="Q149" s="2">
        <f>(D149-(N149/1.158))/D149</f>
        <v>0.20834222623853568</v>
      </c>
      <c r="R149">
        <f t="shared" si="46"/>
        <v>2750.4570000000003</v>
      </c>
      <c r="S149" s="2">
        <f t="shared" si="53"/>
        <v>0.19647765118317256</v>
      </c>
      <c r="T149" s="2">
        <f>(D149-(R149/1.158))/D149</f>
        <v>0.30611196129807638</v>
      </c>
      <c r="U149" s="2">
        <f t="shared" si="50"/>
        <v>8.0717207128250201E-2</v>
      </c>
    </row>
    <row r="150" spans="1:21" ht="12.75" customHeight="1">
      <c r="A150" s="3" t="s">
        <v>269</v>
      </c>
      <c r="B150" t="s">
        <v>99</v>
      </c>
      <c r="D150">
        <v>2122</v>
      </c>
      <c r="F150" s="1">
        <v>38961</v>
      </c>
      <c r="G150">
        <v>1303</v>
      </c>
      <c r="H150" s="2">
        <v>0.221</v>
      </c>
      <c r="I150" s="2">
        <f t="shared" si="48"/>
        <v>0.38595664467483504</v>
      </c>
      <c r="J150" s="2">
        <f>(D150-(G150/1.161))/D150</f>
        <v>0.47110822108082256</v>
      </c>
      <c r="K150">
        <f t="shared" si="49"/>
        <v>1159.0184999999999</v>
      </c>
      <c r="L150" s="2">
        <f t="shared" si="51"/>
        <v>0.45380843543826582</v>
      </c>
      <c r="M150" s="2">
        <f>(D150-(K150/1.161))/D150</f>
        <v>0.52955076265139167</v>
      </c>
      <c r="N150">
        <v>1232</v>
      </c>
      <c r="O150" s="2">
        <v>0.14099999999999999</v>
      </c>
      <c r="P150" s="2">
        <f t="shared" si="52"/>
        <v>0.41941564561734213</v>
      </c>
      <c r="Q150" s="2">
        <f>((D150-(K150/1.156))/D150)</f>
        <v>0.52751594761095655</v>
      </c>
      <c r="R150">
        <f t="shared" si="46"/>
        <v>1145.144</v>
      </c>
      <c r="S150" s="2">
        <f t="shared" si="53"/>
        <v>0.46034684260131953</v>
      </c>
      <c r="T150" s="2">
        <f>(D150-(R150/1.156))/D150</f>
        <v>0.53317200917069163</v>
      </c>
      <c r="U150" s="2">
        <f t="shared" si="50"/>
        <v>-6.5384071630537055E-3</v>
      </c>
    </row>
    <row r="151" spans="1:21" ht="12.75" customHeight="1">
      <c r="A151" s="3" t="s">
        <v>269</v>
      </c>
      <c r="B151" t="s">
        <v>100</v>
      </c>
      <c r="D151">
        <v>2674</v>
      </c>
      <c r="F151" s="1">
        <v>38991</v>
      </c>
      <c r="G151">
        <v>1784</v>
      </c>
      <c r="H151" s="2">
        <v>0.42899999999999999</v>
      </c>
      <c r="I151" s="2">
        <f t="shared" si="48"/>
        <v>0.33283470456245323</v>
      </c>
      <c r="J151" s="2">
        <f>(D151-(G151/1.163))/D151</f>
        <v>0.42634110452489532</v>
      </c>
      <c r="K151">
        <f t="shared" si="49"/>
        <v>1401.3319999999999</v>
      </c>
      <c r="L151" s="2">
        <f t="shared" si="51"/>
        <v>0.47594166043380709</v>
      </c>
      <c r="M151" s="2">
        <f>(D151-(K151/1.163))/D151</f>
        <v>0.54939093760430535</v>
      </c>
      <c r="N151">
        <v>1782</v>
      </c>
      <c r="O151" s="2">
        <v>0.30099999999999999</v>
      </c>
      <c r="P151" s="2">
        <f t="shared" si="52"/>
        <v>0.33358264771877338</v>
      </c>
      <c r="Q151" s="2">
        <f>(D151-(N151/1.158))/D151</f>
        <v>0.42451005847907886</v>
      </c>
      <c r="R151">
        <f t="shared" si="46"/>
        <v>1513.809</v>
      </c>
      <c r="S151" s="2">
        <f t="shared" si="53"/>
        <v>0.433878459237098</v>
      </c>
      <c r="T151" s="2">
        <f>(D151-(R151/1.158))/D151</f>
        <v>0.51112129467797751</v>
      </c>
      <c r="U151" s="2">
        <f t="shared" si="50"/>
        <v>4.2063201196709088E-2</v>
      </c>
    </row>
    <row r="152" spans="1:21" ht="12.75" customHeight="1">
      <c r="A152" s="3" t="s">
        <v>269</v>
      </c>
      <c r="B152" t="s">
        <v>101</v>
      </c>
      <c r="D152">
        <v>2103</v>
      </c>
      <c r="F152" s="1">
        <v>38991</v>
      </c>
      <c r="G152">
        <v>1290</v>
      </c>
      <c r="H152" s="2">
        <v>0.23899999999999999</v>
      </c>
      <c r="I152" s="2">
        <f t="shared" si="48"/>
        <v>0.38659058487874465</v>
      </c>
      <c r="J152" s="2">
        <f>(D152-(G152/1.163))/D152</f>
        <v>0.47256284168421731</v>
      </c>
      <c r="K152">
        <f t="shared" si="49"/>
        <v>1135.845</v>
      </c>
      <c r="L152" s="2">
        <f t="shared" si="51"/>
        <v>0.45989300998573462</v>
      </c>
      <c r="M152" s="2">
        <f>(D152-(K152/1.163))/D152</f>
        <v>0.53559158210295321</v>
      </c>
      <c r="N152">
        <v>1315</v>
      </c>
      <c r="O152" s="2">
        <v>0.161</v>
      </c>
      <c r="P152" s="2">
        <f t="shared" si="52"/>
        <v>0.3747028055159296</v>
      </c>
      <c r="Q152" s="2">
        <f>(D152-(N152/1.158))/D152</f>
        <v>0.46001969388249531</v>
      </c>
      <c r="R152">
        <f t="shared" si="46"/>
        <v>1209.1424999999999</v>
      </c>
      <c r="S152" s="2">
        <f t="shared" si="53"/>
        <v>0.42503922967189733</v>
      </c>
      <c r="T152" s="2">
        <f>(D152-(R152/1.158))/D152</f>
        <v>0.50348810852495451</v>
      </c>
      <c r="U152" s="2">
        <f t="shared" si="50"/>
        <v>3.485378031383729E-2</v>
      </c>
    </row>
    <row r="153" spans="1:21" ht="12.75" customHeight="1">
      <c r="A153" s="3" t="s">
        <v>269</v>
      </c>
      <c r="B153" t="s">
        <v>102</v>
      </c>
      <c r="D153">
        <v>2604</v>
      </c>
      <c r="F153" s="1">
        <v>38991</v>
      </c>
      <c r="G153">
        <v>1834</v>
      </c>
      <c r="H153" s="2">
        <v>0.23899999999999999</v>
      </c>
      <c r="I153" s="2">
        <f t="shared" si="48"/>
        <v>0.29569892473118281</v>
      </c>
      <c r="J153" s="2">
        <f>(D153-(G153/1.163))/D153</f>
        <v>0.39441008145415546</v>
      </c>
      <c r="K153">
        <f t="shared" si="49"/>
        <v>1614.8370000000002</v>
      </c>
      <c r="L153" s="2">
        <f t="shared" si="51"/>
        <v>0.37986290322580635</v>
      </c>
      <c r="M153" s="2">
        <f>(D153-(K153/1.163))/D153</f>
        <v>0.46677807672038385</v>
      </c>
      <c r="N153">
        <v>1734</v>
      </c>
      <c r="O153" s="2">
        <v>0.23499999999999999</v>
      </c>
      <c r="P153" s="2">
        <f t="shared" si="52"/>
        <v>0.33410138248847926</v>
      </c>
      <c r="Q153" s="2">
        <f>(D153-(N153/1.158))/D153</f>
        <v>0.42495801596587152</v>
      </c>
      <c r="R153">
        <f t="shared" si="46"/>
        <v>1530.2550000000001</v>
      </c>
      <c r="S153" s="2">
        <f t="shared" si="53"/>
        <v>0.41234447004608293</v>
      </c>
      <c r="T153" s="2">
        <f>(D153-(R153/1.158))/D153</f>
        <v>0.49252544908988155</v>
      </c>
      <c r="U153" s="2">
        <f t="shared" si="50"/>
        <v>-3.2481566820276586E-2</v>
      </c>
    </row>
    <row r="154" spans="1:21" ht="12.75" customHeight="1">
      <c r="A154" s="3" t="s">
        <v>269</v>
      </c>
      <c r="B154" t="s">
        <v>43</v>
      </c>
      <c r="D154">
        <v>2689</v>
      </c>
      <c r="F154" s="1">
        <v>38961</v>
      </c>
      <c r="G154">
        <v>1857</v>
      </c>
      <c r="H154" s="2">
        <v>0.20599999999999999</v>
      </c>
      <c r="I154" s="2">
        <f t="shared" si="48"/>
        <v>0.30940870211974714</v>
      </c>
      <c r="J154" s="2">
        <f>(D154-(G154/1.161))/D154</f>
        <v>0.4051754540221767</v>
      </c>
      <c r="K154">
        <f t="shared" si="49"/>
        <v>1665.729</v>
      </c>
      <c r="L154" s="2">
        <f t="shared" si="51"/>
        <v>0.38053960580141316</v>
      </c>
      <c r="M154" s="2">
        <f>(D154-(K154/1.161))/D154</f>
        <v>0.46644238225789247</v>
      </c>
      <c r="N154">
        <v>1822</v>
      </c>
      <c r="O154" s="2">
        <v>0.247</v>
      </c>
      <c r="P154" s="2">
        <f t="shared" si="52"/>
        <v>0.32242469319449607</v>
      </c>
      <c r="Q154" s="2">
        <f>((D154-(K154/1.156))/D154)</f>
        <v>0.46413460709464799</v>
      </c>
      <c r="R154">
        <f t="shared" si="46"/>
        <v>1596.9830000000002</v>
      </c>
      <c r="S154" s="2">
        <f t="shared" si="53"/>
        <v>0.40610524358497574</v>
      </c>
      <c r="T154" s="2">
        <f>(D154-(R154/1.156))/D154</f>
        <v>0.48625021071364682</v>
      </c>
      <c r="U154" s="2">
        <f t="shared" si="50"/>
        <v>-2.5565637783562578E-2</v>
      </c>
    </row>
    <row r="155" spans="1:21" ht="12.75" customHeight="1">
      <c r="A155" t="s">
        <v>54</v>
      </c>
      <c r="D155">
        <v>2226</v>
      </c>
      <c r="F155" s="1">
        <v>39052</v>
      </c>
      <c r="G155">
        <v>1252</v>
      </c>
      <c r="H155" s="2">
        <v>0.223</v>
      </c>
      <c r="I155" s="2">
        <f t="shared" si="48"/>
        <v>0.43755615453728663</v>
      </c>
      <c r="J155" s="2">
        <f>(D155-(G155/1.156))/D155</f>
        <v>0.51345688108761811</v>
      </c>
      <c r="K155">
        <f t="shared" si="49"/>
        <v>1112.402</v>
      </c>
      <c r="L155" s="2">
        <f t="shared" si="51"/>
        <v>0.5002686433063791</v>
      </c>
      <c r="M155" s="2">
        <f>(D155-(K155/1.156))/D155</f>
        <v>0.56770643884634864</v>
      </c>
      <c r="N155">
        <v>1153</v>
      </c>
      <c r="O155" s="2">
        <v>0.20699999999999999</v>
      </c>
      <c r="P155" s="2">
        <f t="shared" si="52"/>
        <v>0.48203054806828394</v>
      </c>
      <c r="Q155" s="2">
        <f>(D155-(N155/1.15))/D155</f>
        <v>0.54959178092894245</v>
      </c>
      <c r="R155">
        <f t="shared" si="46"/>
        <v>1033.6644999999999</v>
      </c>
      <c r="S155" s="2">
        <f t="shared" si="53"/>
        <v>0.53564038634321665</v>
      </c>
      <c r="T155" s="2">
        <f>(D155-(R155/1.15))/D155</f>
        <v>0.59620903160279692</v>
      </c>
      <c r="U155" s="2">
        <f t="shared" si="50"/>
        <v>-3.5371743036837544E-2</v>
      </c>
    </row>
    <row r="156" spans="1:21" ht="12.75" customHeight="1">
      <c r="A156" t="s">
        <v>54</v>
      </c>
      <c r="B156" t="s">
        <v>54</v>
      </c>
      <c r="D156">
        <v>2389</v>
      </c>
      <c r="F156" s="1">
        <v>39052</v>
      </c>
      <c r="G156">
        <v>1562</v>
      </c>
      <c r="H156" s="2">
        <v>0.23899999999999999</v>
      </c>
      <c r="I156" s="2">
        <f t="shared" si="48"/>
        <v>0.34616994558392633</v>
      </c>
      <c r="J156" s="2">
        <f>(D156-(G156/1.156))/D156</f>
        <v>0.43440306711412308</v>
      </c>
      <c r="K156">
        <f t="shared" si="49"/>
        <v>1375.3410000000001</v>
      </c>
      <c r="L156" s="2">
        <f t="shared" si="51"/>
        <v>0.42430263708664706</v>
      </c>
      <c r="M156" s="2">
        <f>(D156-(K156/1.156))/D156</f>
        <v>0.50199190059398535</v>
      </c>
      <c r="N156">
        <v>1408</v>
      </c>
      <c r="O156" s="2">
        <v>0.221</v>
      </c>
      <c r="P156" s="2">
        <f t="shared" si="52"/>
        <v>0.4106320636249477</v>
      </c>
      <c r="Q156" s="2">
        <f>(D156-(N156/1.15))/D156</f>
        <v>0.48750614228256312</v>
      </c>
      <c r="R156">
        <f t="shared" si="46"/>
        <v>1252.4159999999999</v>
      </c>
      <c r="S156" s="2">
        <f t="shared" si="53"/>
        <v>0.47575722059439096</v>
      </c>
      <c r="T156" s="2">
        <f>(D156-(R156/1.15))/D156</f>
        <v>0.54413671356033988</v>
      </c>
      <c r="U156" s="2">
        <f t="shared" si="50"/>
        <v>-5.1454583507743901E-2</v>
      </c>
    </row>
    <row r="157" spans="1:21" ht="12.75" customHeight="1">
      <c r="A157" t="s">
        <v>25</v>
      </c>
      <c r="D157">
        <v>2233</v>
      </c>
      <c r="F157" s="1">
        <v>38961</v>
      </c>
      <c r="G157">
        <v>1778</v>
      </c>
      <c r="H157" s="2">
        <v>0.24399999999999999</v>
      </c>
      <c r="I157" s="2">
        <f t="shared" si="48"/>
        <v>0.20376175548589343</v>
      </c>
      <c r="J157" s="2">
        <f>(D157-(G157/1.161))/D157</f>
        <v>0.3141789452936205</v>
      </c>
      <c r="K157">
        <f t="shared" si="49"/>
        <v>1561.0840000000001</v>
      </c>
      <c r="L157" s="2">
        <f t="shared" si="51"/>
        <v>0.30090282131661439</v>
      </c>
      <c r="M157" s="2">
        <f>(D157-(K157/1.161))/D157</f>
        <v>0.39784911396779882</v>
      </c>
      <c r="N157">
        <v>1635</v>
      </c>
      <c r="O157" s="2">
        <v>0.27</v>
      </c>
      <c r="P157" s="2">
        <f t="shared" si="52"/>
        <v>0.26780116435288848</v>
      </c>
      <c r="Q157" s="2">
        <f>((D157-(K157/1.156))/D157)</f>
        <v>0.39524465511817847</v>
      </c>
      <c r="R157">
        <f t="shared" si="46"/>
        <v>1414.2750000000001</v>
      </c>
      <c r="S157" s="2">
        <f t="shared" si="53"/>
        <v>0.36664800716524848</v>
      </c>
      <c r="T157" s="2">
        <f>(D157-(R157/1.156))/D157</f>
        <v>0.45211765325713532</v>
      </c>
      <c r="U157" s="2">
        <f t="shared" si="50"/>
        <v>-6.5745185848634091E-2</v>
      </c>
    </row>
    <row r="158" spans="1:21" ht="12.75" customHeight="1">
      <c r="A158" t="s">
        <v>25</v>
      </c>
      <c r="B158" t="s">
        <v>25</v>
      </c>
      <c r="D158">
        <v>2705</v>
      </c>
      <c r="F158" s="1">
        <v>38961</v>
      </c>
      <c r="G158">
        <v>2295</v>
      </c>
      <c r="H158" s="2">
        <v>0.222</v>
      </c>
      <c r="I158" s="2">
        <f t="shared" ref="I158:I174" si="54">(D158-G158)/D158</f>
        <v>0.15157116451016636</v>
      </c>
      <c r="J158" s="2">
        <f>(D158-(G158/1.161))/D158</f>
        <v>0.26922580922494949</v>
      </c>
      <c r="K158">
        <f t="shared" si="49"/>
        <v>2040.2550000000001</v>
      </c>
      <c r="L158" s="2">
        <f t="shared" si="51"/>
        <v>0.24574676524953784</v>
      </c>
      <c r="M158" s="2">
        <f>(D158-(K158/1.161))/D158</f>
        <v>0.35034174440098004</v>
      </c>
      <c r="N158">
        <v>2191</v>
      </c>
      <c r="O158" s="2">
        <v>0.29199999999999998</v>
      </c>
      <c r="P158" s="2">
        <f t="shared" si="52"/>
        <v>0.19001848428835491</v>
      </c>
      <c r="Q158" s="2">
        <f>((D158-(K158/1.156))/D158)</f>
        <v>0.34753180384908111</v>
      </c>
      <c r="R158">
        <f t="shared" si="46"/>
        <v>1871.114</v>
      </c>
      <c r="S158" s="2">
        <f t="shared" si="53"/>
        <v>0.30827578558225505</v>
      </c>
      <c r="T158" s="2">
        <f>(D158-(R158/1.156))/D158</f>
        <v>0.40162265188776386</v>
      </c>
      <c r="U158" s="2">
        <f t="shared" si="50"/>
        <v>-6.2529020332717206E-2</v>
      </c>
    </row>
    <row r="159" spans="1:21" ht="12.75" customHeight="1">
      <c r="A159" t="s">
        <v>25</v>
      </c>
      <c r="B159" s="3" t="s">
        <v>216</v>
      </c>
      <c r="D159">
        <v>1828</v>
      </c>
      <c r="F159" s="1">
        <v>38991</v>
      </c>
      <c r="G159">
        <v>1406</v>
      </c>
      <c r="H159" s="2">
        <v>0.28199999999999997</v>
      </c>
      <c r="I159" s="2">
        <f t="shared" si="54"/>
        <v>0.23085339168490154</v>
      </c>
      <c r="J159" s="2">
        <f>(D159-(G159/1.163))/D159</f>
        <v>0.33865295931633838</v>
      </c>
      <c r="K159">
        <f t="shared" si="49"/>
        <v>1207.7539999999999</v>
      </c>
      <c r="L159" s="2">
        <f t="shared" si="51"/>
        <v>0.33930306345733047</v>
      </c>
      <c r="M159" s="2">
        <f>(D159-(K159/1.163))/D159</f>
        <v>0.43190289205273474</v>
      </c>
      <c r="N159">
        <v>1284</v>
      </c>
      <c r="O159" s="2">
        <v>0.20300000000000001</v>
      </c>
      <c r="P159" s="2">
        <f t="shared" si="52"/>
        <v>0.2975929978118162</v>
      </c>
      <c r="Q159" s="2">
        <f>(D159-(N159/1.158))/D159</f>
        <v>0.3934309134817065</v>
      </c>
      <c r="R159">
        <f t="shared" si="46"/>
        <v>1153.674</v>
      </c>
      <c r="S159" s="2">
        <f t="shared" si="53"/>
        <v>0.36888730853391688</v>
      </c>
      <c r="T159" s="2">
        <f>(D159-(R159/1.158))/D159</f>
        <v>0.45499767576331329</v>
      </c>
      <c r="U159" s="2">
        <f t="shared" si="50"/>
        <v>-2.9584245076586413E-2</v>
      </c>
    </row>
    <row r="160" spans="1:21" ht="12.75" customHeight="1">
      <c r="A160" t="s">
        <v>25</v>
      </c>
      <c r="B160" s="3" t="s">
        <v>217</v>
      </c>
      <c r="D160">
        <v>2233</v>
      </c>
      <c r="F160" s="1">
        <v>38991</v>
      </c>
      <c r="G160">
        <v>1795</v>
      </c>
      <c r="H160" s="2">
        <v>0.23899999999999999</v>
      </c>
      <c r="I160" s="2">
        <f t="shared" si="54"/>
        <v>0.19614867890729959</v>
      </c>
      <c r="J160" s="2">
        <f>(D160-(G160/1.163))/D160</f>
        <v>0.30881227765030062</v>
      </c>
      <c r="K160">
        <f t="shared" si="49"/>
        <v>1580.4975000000002</v>
      </c>
      <c r="L160" s="2">
        <f t="shared" si="51"/>
        <v>0.29220891177787722</v>
      </c>
      <c r="M160" s="2">
        <f>(D160-(K160/1.163))/D160</f>
        <v>0.39140921047108967</v>
      </c>
      <c r="N160">
        <v>1732</v>
      </c>
      <c r="O160" s="2">
        <v>0.27</v>
      </c>
      <c r="P160" s="2">
        <f t="shared" si="52"/>
        <v>0.22436184505150022</v>
      </c>
      <c r="Q160" s="2">
        <f>(D160-(N160/1.158))/D160</f>
        <v>0.33019157603756494</v>
      </c>
      <c r="R160">
        <f t="shared" si="46"/>
        <v>1498.18</v>
      </c>
      <c r="S160" s="2">
        <f t="shared" si="53"/>
        <v>0.32907299596954764</v>
      </c>
      <c r="T160" s="2">
        <f>(D160-(R160/1.158))/D160</f>
        <v>0.42061571327249359</v>
      </c>
      <c r="U160" s="2">
        <f t="shared" si="50"/>
        <v>-3.6864084191670421E-2</v>
      </c>
    </row>
    <row r="161" spans="1:21" ht="12.75" customHeight="1">
      <c r="A161" t="s">
        <v>25</v>
      </c>
      <c r="B161" s="3" t="s">
        <v>218</v>
      </c>
      <c r="D161">
        <v>1568</v>
      </c>
      <c r="F161" s="1">
        <v>38991</v>
      </c>
      <c r="G161">
        <v>1081</v>
      </c>
      <c r="H161" s="2">
        <v>0.34799999999999998</v>
      </c>
      <c r="I161" s="2">
        <f t="shared" si="54"/>
        <v>0.31058673469387754</v>
      </c>
      <c r="J161" s="2">
        <f>(D161-(G161/1.163))/D161</f>
        <v>0.40721129380385002</v>
      </c>
      <c r="K161">
        <f t="shared" si="49"/>
        <v>892.90600000000006</v>
      </c>
      <c r="L161" s="2">
        <f t="shared" si="51"/>
        <v>0.43054464285714283</v>
      </c>
      <c r="M161" s="2">
        <f>(D161-(K161/1.163))/D161</f>
        <v>0.51035652868198012</v>
      </c>
      <c r="N161">
        <v>1062</v>
      </c>
      <c r="O161" s="2">
        <v>0.31900000000000001</v>
      </c>
      <c r="P161" s="2">
        <f t="shared" si="52"/>
        <v>0.32270408163265307</v>
      </c>
      <c r="Q161" s="2">
        <f>(D161-(N161/1.158))/D161</f>
        <v>0.4151157872475415</v>
      </c>
      <c r="R161">
        <f t="shared" si="46"/>
        <v>892.61099999999999</v>
      </c>
      <c r="S161" s="2">
        <f t="shared" si="53"/>
        <v>0.4307327806122449</v>
      </c>
      <c r="T161" s="2">
        <f>(D161-(R161/1.158))/D161</f>
        <v>0.50840481918155866</v>
      </c>
      <c r="U161" s="2">
        <f t="shared" si="50"/>
        <v>-1.8813775510206909E-4</v>
      </c>
    </row>
    <row r="162" spans="1:21" ht="12.75" customHeight="1">
      <c r="A162" t="s">
        <v>25</v>
      </c>
      <c r="B162" s="3" t="s">
        <v>219</v>
      </c>
      <c r="D162">
        <v>2674</v>
      </c>
      <c r="F162" s="1">
        <v>38991</v>
      </c>
      <c r="G162">
        <v>2268</v>
      </c>
      <c r="H162" s="2">
        <v>0.307</v>
      </c>
      <c r="I162" s="2">
        <f t="shared" si="54"/>
        <v>0.15183246073298429</v>
      </c>
      <c r="J162" s="2">
        <f>(D162-(G162/1.163))/D162</f>
        <v>0.27070718893635798</v>
      </c>
      <c r="K162">
        <f t="shared" si="49"/>
        <v>1919.8620000000001</v>
      </c>
      <c r="L162" s="2">
        <f t="shared" si="51"/>
        <v>0.2820261780104712</v>
      </c>
      <c r="M162" s="2">
        <f>(D162-(K162/1.163))/D162</f>
        <v>0.38265363543462699</v>
      </c>
      <c r="N162">
        <v>2107</v>
      </c>
      <c r="O162" s="2">
        <v>0.30099999999999999</v>
      </c>
      <c r="P162" s="2">
        <f t="shared" si="52"/>
        <v>0.21204188481675393</v>
      </c>
      <c r="Q162" s="2">
        <f>(D162-(N162/1.158))/D162</f>
        <v>0.31955257756196359</v>
      </c>
      <c r="R162">
        <f t="shared" si="46"/>
        <v>1789.8965000000001</v>
      </c>
      <c r="S162" s="2">
        <f t="shared" si="53"/>
        <v>0.33062958115183244</v>
      </c>
      <c r="T162" s="2">
        <f>(D162-(R162/1.158))/D162</f>
        <v>0.42195991463888805</v>
      </c>
      <c r="U162" s="2">
        <f t="shared" si="50"/>
        <v>-4.8603403141361246E-2</v>
      </c>
    </row>
    <row r="163" spans="1:21" ht="12.75" customHeight="1">
      <c r="A163" t="s">
        <v>29</v>
      </c>
      <c r="D163">
        <v>2718</v>
      </c>
      <c r="F163" s="1">
        <v>38961</v>
      </c>
      <c r="G163">
        <v>1549</v>
      </c>
      <c r="H163" s="2">
        <v>0.21199999999999999</v>
      </c>
      <c r="I163" s="2">
        <f t="shared" si="54"/>
        <v>0.43009565857247978</v>
      </c>
      <c r="J163" s="2">
        <f>(D163-(G163/1.161))/D163</f>
        <v>0.50912632090652865</v>
      </c>
      <c r="K163">
        <f t="shared" si="49"/>
        <v>1384.806</v>
      </c>
      <c r="L163" s="2">
        <f t="shared" si="51"/>
        <v>0.49050551876379689</v>
      </c>
      <c r="M163" s="2">
        <f>(D163-(K163/1.161))/D163</f>
        <v>0.56115893089043656</v>
      </c>
      <c r="N163">
        <v>1341</v>
      </c>
      <c r="O163" s="2">
        <v>0.25900000000000001</v>
      </c>
      <c r="P163" s="2">
        <f t="shared" si="52"/>
        <v>0.50662251655629142</v>
      </c>
      <c r="Q163" s="2">
        <f>((D163-(K163/1.156))/D163)</f>
        <v>0.55926082938044719</v>
      </c>
      <c r="R163">
        <f t="shared" si="46"/>
        <v>1167.3405</v>
      </c>
      <c r="S163" s="2">
        <f t="shared" si="53"/>
        <v>0.57051490066225163</v>
      </c>
      <c r="T163" s="2">
        <f>(D163-(R163/1.156))/D163</f>
        <v>0.62847309745869506</v>
      </c>
      <c r="U163" s="2">
        <f t="shared" si="50"/>
        <v>-8.0009381898454746E-2</v>
      </c>
    </row>
    <row r="164" spans="1:21" ht="12.75" customHeight="1">
      <c r="A164" t="s">
        <v>29</v>
      </c>
      <c r="B164" t="s">
        <v>59</v>
      </c>
      <c r="D164">
        <v>2916</v>
      </c>
      <c r="F164" s="1">
        <v>38991</v>
      </c>
      <c r="G164">
        <v>1678</v>
      </c>
      <c r="H164" s="2">
        <v>0.21299999999999999</v>
      </c>
      <c r="I164" s="2">
        <f t="shared" si="54"/>
        <v>0.42455418381344306</v>
      </c>
      <c r="J164" s="2">
        <f>(D164-(G164/1.163))/D164</f>
        <v>0.50520566106057008</v>
      </c>
      <c r="K164">
        <f t="shared" si="49"/>
        <v>1499.2929999999999</v>
      </c>
      <c r="L164" s="2">
        <f t="shared" si="51"/>
        <v>0.48583916323731141</v>
      </c>
      <c r="M164" s="2">
        <f>(D164-(K164/1.163))/D164</f>
        <v>0.55790125815761948</v>
      </c>
      <c r="N164">
        <v>1508</v>
      </c>
      <c r="O164" s="2">
        <v>0.251</v>
      </c>
      <c r="P164" s="2">
        <f t="shared" si="52"/>
        <v>0.48285322359396432</v>
      </c>
      <c r="Q164" s="2">
        <f>(D164-(N164/1.158))/D164</f>
        <v>0.55341383730048732</v>
      </c>
      <c r="R164">
        <f t="shared" si="46"/>
        <v>1318.7460000000001</v>
      </c>
      <c r="S164" s="2">
        <f t="shared" si="53"/>
        <v>0.5477551440329218</v>
      </c>
      <c r="T164" s="2">
        <f>(D164-(R164/1.158))/D164</f>
        <v>0.6094604007192761</v>
      </c>
      <c r="U164" s="2">
        <f t="shared" si="50"/>
        <v>-6.1915980795610392E-2</v>
      </c>
    </row>
    <row r="165" spans="1:21" ht="12.75" customHeight="1">
      <c r="A165" t="s">
        <v>271</v>
      </c>
      <c r="D165">
        <v>2207</v>
      </c>
      <c r="F165" s="1">
        <v>38961</v>
      </c>
      <c r="G165">
        <v>1401</v>
      </c>
      <c r="H165" s="2">
        <v>0.22800000000000001</v>
      </c>
      <c r="I165" s="2">
        <f t="shared" si="54"/>
        <v>0.36520163117353877</v>
      </c>
      <c r="J165" s="2">
        <f>(D165-(G165/1.161))/D165</f>
        <v>0.45323137913310829</v>
      </c>
      <c r="K165">
        <f t="shared" si="49"/>
        <v>1241.2860000000001</v>
      </c>
      <c r="L165" s="2">
        <f t="shared" si="51"/>
        <v>0.4375686452197553</v>
      </c>
      <c r="M165" s="2">
        <f>(D165-(K165/1.161))/D165</f>
        <v>0.51556300191193394</v>
      </c>
      <c r="N165">
        <v>1330</v>
      </c>
      <c r="O165" s="2">
        <v>0.23699999999999999</v>
      </c>
      <c r="P165" s="2">
        <f t="shared" si="52"/>
        <v>0.39737199818758495</v>
      </c>
      <c r="Q165" s="2">
        <f>((D165-(K165/1.156))/D165)</f>
        <v>0.51346768617625893</v>
      </c>
      <c r="R165">
        <f t="shared" si="46"/>
        <v>1172.395</v>
      </c>
      <c r="S165" s="2">
        <f t="shared" si="53"/>
        <v>0.46878341640235616</v>
      </c>
      <c r="T165" s="2">
        <f>(D165-(R165/1.156))/D165</f>
        <v>0.54047008339304159</v>
      </c>
      <c r="U165" s="2">
        <f t="shared" si="50"/>
        <v>-3.1214771182600853E-2</v>
      </c>
    </row>
    <row r="166" spans="1:21" ht="12.75" customHeight="1">
      <c r="A166" t="s">
        <v>271</v>
      </c>
      <c r="B166" t="s">
        <v>55</v>
      </c>
      <c r="D166">
        <v>2337</v>
      </c>
      <c r="F166" s="1">
        <v>38961</v>
      </c>
      <c r="G166">
        <v>1666</v>
      </c>
      <c r="H166" s="2">
        <v>0.20599999999999999</v>
      </c>
      <c r="I166" s="2">
        <f t="shared" si="54"/>
        <v>0.28712023962344885</v>
      </c>
      <c r="J166" s="2">
        <f>(D166-(G166/1.161))/D166</f>
        <v>0.38597781190650204</v>
      </c>
      <c r="K166">
        <f t="shared" si="49"/>
        <v>1494.402</v>
      </c>
      <c r="L166" s="2">
        <f t="shared" si="51"/>
        <v>0.3605468549422336</v>
      </c>
      <c r="M166" s="2">
        <f>(D166-(K166/1.161))/D166</f>
        <v>0.44922209728013235</v>
      </c>
      <c r="N166">
        <v>1546</v>
      </c>
      <c r="O166" s="2">
        <v>0.23</v>
      </c>
      <c r="P166" s="2">
        <f t="shared" si="52"/>
        <v>0.33846812152332051</v>
      </c>
      <c r="Q166" s="2">
        <f>((D166-(K166/1.156))/D166)</f>
        <v>0.44683983991542692</v>
      </c>
      <c r="R166">
        <f t="shared" si="46"/>
        <v>1368.21</v>
      </c>
      <c r="S166" s="2">
        <f t="shared" si="53"/>
        <v>0.4145442875481386</v>
      </c>
      <c r="T166" s="2">
        <f>(D166-(R166/1.156))/D166</f>
        <v>0.49355042175444519</v>
      </c>
      <c r="U166" s="2">
        <f t="shared" si="50"/>
        <v>-5.3997432605905005E-2</v>
      </c>
    </row>
    <row r="167" spans="1:21" ht="12.75" customHeight="1">
      <c r="A167" t="s">
        <v>271</v>
      </c>
      <c r="B167" t="s">
        <v>103</v>
      </c>
      <c r="D167">
        <v>1790</v>
      </c>
      <c r="F167" s="1">
        <v>38991</v>
      </c>
      <c r="G167">
        <v>1160</v>
      </c>
      <c r="H167" s="2">
        <v>0.23899999999999999</v>
      </c>
      <c r="I167" s="2">
        <f t="shared" si="54"/>
        <v>0.35195530726256985</v>
      </c>
      <c r="J167" s="2">
        <f>(D167-(G167/1.163))/D167</f>
        <v>0.44278186351037818</v>
      </c>
      <c r="K167">
        <f t="shared" si="49"/>
        <v>1021.3800000000001</v>
      </c>
      <c r="L167" s="2">
        <f t="shared" si="51"/>
        <v>0.42939664804469269</v>
      </c>
      <c r="M167" s="2">
        <f>(D167-(K167/1.163))/D167</f>
        <v>0.50936943082088793</v>
      </c>
      <c r="N167">
        <v>1006</v>
      </c>
      <c r="O167" s="2">
        <v>0.23699999999999999</v>
      </c>
      <c r="P167" s="2">
        <f t="shared" si="52"/>
        <v>0.43798882681564244</v>
      </c>
      <c r="Q167" s="2">
        <f>(D167-(N167/1.158))/D167</f>
        <v>0.51467083490124566</v>
      </c>
      <c r="R167">
        <f t="shared" si="46"/>
        <v>886.78899999999999</v>
      </c>
      <c r="S167" s="2">
        <f t="shared" si="53"/>
        <v>0.50458715083798888</v>
      </c>
      <c r="T167" s="2">
        <f>(D167-(R167/1.158))/D167</f>
        <v>0.57218234096544796</v>
      </c>
      <c r="U167" s="2">
        <f t="shared" si="50"/>
        <v>-7.5190502793296199E-2</v>
      </c>
    </row>
    <row r="168" spans="1:21" ht="12.75" customHeight="1">
      <c r="A168" t="s">
        <v>271</v>
      </c>
      <c r="B168" t="s">
        <v>104</v>
      </c>
      <c r="D168">
        <v>1804</v>
      </c>
      <c r="F168" s="1">
        <v>38991</v>
      </c>
      <c r="G168">
        <v>998</v>
      </c>
      <c r="H168" s="2">
        <v>0.26600000000000001</v>
      </c>
      <c r="I168" s="2">
        <f t="shared" si="54"/>
        <v>0.44678492239467849</v>
      </c>
      <c r="J168" s="2">
        <f>(D168-(G168/1.163))/D168</f>
        <v>0.52432065554142604</v>
      </c>
      <c r="K168">
        <f t="shared" si="49"/>
        <v>865.26599999999996</v>
      </c>
      <c r="L168" s="2">
        <f t="shared" si="51"/>
        <v>0.5203625277161863</v>
      </c>
      <c r="M168" s="2">
        <f>(D168-(K168/1.163))/D168</f>
        <v>0.58758600835441643</v>
      </c>
      <c r="N168">
        <v>973</v>
      </c>
      <c r="O168" s="2">
        <v>0.16700000000000001</v>
      </c>
      <c r="P168" s="2">
        <f t="shared" si="52"/>
        <v>0.46064301552106429</v>
      </c>
      <c r="Q168" s="2">
        <f>(D168-(N168/1.158))/D168</f>
        <v>0.53423403758295707</v>
      </c>
      <c r="R168">
        <f t="shared" si="46"/>
        <v>891.75450000000001</v>
      </c>
      <c r="S168" s="2">
        <f t="shared" si="53"/>
        <v>0.50567932372505542</v>
      </c>
      <c r="T168" s="2">
        <f>(D168-(R168/1.158))/D168</f>
        <v>0.57312549544478009</v>
      </c>
      <c r="U168" s="2">
        <f t="shared" si="50"/>
        <v>1.4683203991130878E-2</v>
      </c>
    </row>
    <row r="169" spans="1:21" ht="12.75" customHeight="1">
      <c r="A169" t="s">
        <v>271</v>
      </c>
      <c r="B169" t="s">
        <v>105</v>
      </c>
      <c r="D169">
        <v>1968</v>
      </c>
      <c r="F169" s="1">
        <v>38991</v>
      </c>
      <c r="G169">
        <v>1393</v>
      </c>
      <c r="H169" s="2">
        <v>0.20699999999999999</v>
      </c>
      <c r="I169" s="2">
        <f t="shared" si="54"/>
        <v>0.29217479674796748</v>
      </c>
      <c r="J169" s="2">
        <f>(D169-(G169/1.163))/D169</f>
        <v>0.39137987682542347</v>
      </c>
      <c r="K169">
        <f t="shared" si="49"/>
        <v>1248.8244999999999</v>
      </c>
      <c r="L169" s="2">
        <f t="shared" si="51"/>
        <v>0.36543470528455285</v>
      </c>
      <c r="M169" s="2">
        <f>(D169-(K169/1.163))/D169</f>
        <v>0.45437205957399218</v>
      </c>
      <c r="N169">
        <v>1222</v>
      </c>
      <c r="O169" s="2">
        <v>0.40500000000000003</v>
      </c>
      <c r="P169" s="2">
        <f t="shared" si="52"/>
        <v>0.37906504065040653</v>
      </c>
      <c r="Q169" s="2">
        <f>(D169-(N169/1.158))/D169</f>
        <v>0.46378673631295891</v>
      </c>
      <c r="R169">
        <f t="shared" si="46"/>
        <v>974.54499999999996</v>
      </c>
      <c r="S169" s="2">
        <f t="shared" si="53"/>
        <v>0.50480436991869926</v>
      </c>
      <c r="T169" s="2">
        <f>(D169-(R169/1.158))/D169</f>
        <v>0.57236992220958482</v>
      </c>
      <c r="U169" s="2">
        <f t="shared" si="50"/>
        <v>-0.13936966463414641</v>
      </c>
    </row>
    <row r="170" spans="1:21" ht="12.75" customHeight="1">
      <c r="A170" t="s">
        <v>271</v>
      </c>
      <c r="B170" s="3" t="s">
        <v>268</v>
      </c>
      <c r="D170">
        <v>1841</v>
      </c>
      <c r="F170" s="1">
        <v>38961</v>
      </c>
      <c r="G170">
        <v>1279</v>
      </c>
      <c r="H170" s="2">
        <v>0.23200000000000001</v>
      </c>
      <c r="I170" s="2">
        <f t="shared" si="54"/>
        <v>0.30526887561108096</v>
      </c>
      <c r="J170" s="2">
        <f>(D170-(G170/1.161))/D170</f>
        <v>0.40160971198198187</v>
      </c>
      <c r="K170">
        <f t="shared" si="49"/>
        <v>1130.636</v>
      </c>
      <c r="L170" s="2">
        <f t="shared" ref="L170:L179" si="55">(D170-K170)/D170</f>
        <v>0.38585768604019555</v>
      </c>
      <c r="M170" s="2">
        <f>(D170-(K170/1.161))/D170</f>
        <v>0.47102298539207194</v>
      </c>
      <c r="N170">
        <v>1179</v>
      </c>
      <c r="O170" s="2">
        <v>0.25700000000000001</v>
      </c>
      <c r="P170" s="2">
        <f t="shared" ref="P170:P179" si="56">(D170-N170)/D170</f>
        <v>0.35958718087995656</v>
      </c>
      <c r="Q170" s="2">
        <f>((D170-(K170/1.156))/D170)</f>
        <v>0.4687350225261207</v>
      </c>
      <c r="R170">
        <f t="shared" si="46"/>
        <v>1027.4984999999999</v>
      </c>
      <c r="S170" s="2">
        <f t="shared" ref="S170:S179" si="57">(D170-R170)/D170</f>
        <v>0.44188022813688216</v>
      </c>
      <c r="T170" s="2">
        <f>(D170-(R170/1.156))/D170</f>
        <v>0.51719742918415412</v>
      </c>
      <c r="U170" s="2">
        <f t="shared" si="50"/>
        <v>-5.6022542096686612E-2</v>
      </c>
    </row>
    <row r="171" spans="1:21" ht="12.75" customHeight="1">
      <c r="A171" t="s">
        <v>270</v>
      </c>
      <c r="D171">
        <v>1808</v>
      </c>
      <c r="F171" s="1">
        <v>38961</v>
      </c>
      <c r="G171">
        <v>1423</v>
      </c>
      <c r="H171" s="2">
        <v>0.29399999999999998</v>
      </c>
      <c r="I171" s="2">
        <f t="shared" si="54"/>
        <v>0.21294247787610621</v>
      </c>
      <c r="J171" s="2">
        <f>(D171-(G171/1.161))/D171</f>
        <v>0.32208654425159877</v>
      </c>
      <c r="K171">
        <f t="shared" si="49"/>
        <v>1213.819</v>
      </c>
      <c r="L171" s="2">
        <f t="shared" si="55"/>
        <v>0.32863993362831861</v>
      </c>
      <c r="M171" s="2">
        <f>(D171-(K171/1.161))/D171</f>
        <v>0.42173982224661377</v>
      </c>
      <c r="N171">
        <v>1295</v>
      </c>
      <c r="O171" s="2">
        <v>0.245</v>
      </c>
      <c r="P171" s="2">
        <f t="shared" si="56"/>
        <v>0.28373893805309736</v>
      </c>
      <c r="Q171" s="2">
        <f>((D171-(K171/1.156))/D171)</f>
        <v>0.41923869691031018</v>
      </c>
      <c r="R171">
        <f t="shared" si="46"/>
        <v>1136.3625</v>
      </c>
      <c r="S171" s="2">
        <f t="shared" si="57"/>
        <v>0.37148091814159295</v>
      </c>
      <c r="T171" s="2">
        <f>(D171-(R171/1.156))/D171</f>
        <v>0.45629837209480356</v>
      </c>
      <c r="U171" s="2">
        <f t="shared" si="50"/>
        <v>-4.2840984513274338E-2</v>
      </c>
    </row>
    <row r="172" spans="1:21" ht="12.75" customHeight="1">
      <c r="A172" t="s">
        <v>270</v>
      </c>
      <c r="B172" t="s">
        <v>10</v>
      </c>
      <c r="D172">
        <v>2043</v>
      </c>
      <c r="F172" s="1">
        <v>38991</v>
      </c>
      <c r="G172">
        <v>1650</v>
      </c>
      <c r="H172" s="2">
        <v>0.27800000000000002</v>
      </c>
      <c r="I172" s="2">
        <f t="shared" si="54"/>
        <v>0.19236417033773862</v>
      </c>
      <c r="J172" s="2">
        <f>(D172-(G172/1.163))/D172</f>
        <v>0.30555818601697216</v>
      </c>
      <c r="K172">
        <f t="shared" si="49"/>
        <v>1420.65</v>
      </c>
      <c r="L172" s="2">
        <f t="shared" si="55"/>
        <v>0.30462555066079289</v>
      </c>
      <c r="M172" s="2">
        <f>(D172-(K172/1.163))/D172</f>
        <v>0.40208559816061296</v>
      </c>
      <c r="N172">
        <v>1470</v>
      </c>
      <c r="O172" s="2">
        <v>0.252</v>
      </c>
      <c r="P172" s="2">
        <f t="shared" si="56"/>
        <v>0.28046989720998533</v>
      </c>
      <c r="Q172" s="2">
        <f>(D172-(N172/1.158))/D172</f>
        <v>0.37864412539722386</v>
      </c>
      <c r="R172">
        <f t="shared" si="46"/>
        <v>1284.78</v>
      </c>
      <c r="S172" s="2">
        <f t="shared" si="57"/>
        <v>0.37113069016152717</v>
      </c>
      <c r="T172" s="2">
        <f>(D172-(R172/1.158))/D172</f>
        <v>0.45693496559717367</v>
      </c>
      <c r="U172" s="2">
        <f t="shared" si="50"/>
        <v>-6.6505139500734278E-2</v>
      </c>
    </row>
    <row r="173" spans="1:21" ht="12.75" customHeight="1">
      <c r="A173" t="s">
        <v>57</v>
      </c>
      <c r="D173">
        <v>2266</v>
      </c>
      <c r="F173" s="1">
        <v>38961</v>
      </c>
      <c r="G173">
        <v>1260</v>
      </c>
      <c r="H173" s="2">
        <v>0.23799999999999999</v>
      </c>
      <c r="I173" s="2">
        <f t="shared" si="54"/>
        <v>0.44395410414827891</v>
      </c>
      <c r="J173" s="2">
        <f>(D173-(G173/1.161))/D173</f>
        <v>0.52106296653598527</v>
      </c>
      <c r="K173">
        <f t="shared" si="49"/>
        <v>1110.06</v>
      </c>
      <c r="L173" s="2">
        <f t="shared" si="55"/>
        <v>0.51012356575463369</v>
      </c>
      <c r="M173" s="2">
        <f>(D173-(K173/1.161))/D173</f>
        <v>0.578056473518203</v>
      </c>
      <c r="N173">
        <v>1121</v>
      </c>
      <c r="O173" s="2">
        <v>0.314</v>
      </c>
      <c r="P173" s="2">
        <f t="shared" si="56"/>
        <v>0.50529567519858787</v>
      </c>
      <c r="Q173" s="2">
        <f>((D173-(K173/1.156))/D173)</f>
        <v>0.57623145826525413</v>
      </c>
      <c r="R173">
        <f t="shared" si="46"/>
        <v>945.00299999999993</v>
      </c>
      <c r="S173" s="2">
        <f t="shared" si="57"/>
        <v>0.5829642541924096</v>
      </c>
      <c r="T173" s="2">
        <f>(D173-(R173/1.156))/D173</f>
        <v>0.63924243442249962</v>
      </c>
      <c r="U173" s="2">
        <f t="shared" si="50"/>
        <v>-7.2840688437775913E-2</v>
      </c>
    </row>
    <row r="174" spans="1:21" ht="12.75" customHeight="1">
      <c r="A174" t="s">
        <v>57</v>
      </c>
      <c r="B174" t="s">
        <v>57</v>
      </c>
      <c r="D174">
        <v>2395</v>
      </c>
      <c r="F174" s="1">
        <v>38961</v>
      </c>
      <c r="G174">
        <v>1284</v>
      </c>
      <c r="H174" s="2">
        <v>0.248</v>
      </c>
      <c r="I174" s="2">
        <f t="shared" si="54"/>
        <v>0.46388308977035492</v>
      </c>
      <c r="J174" s="2">
        <f>(D174-(G174/1.161))/D174</f>
        <v>0.5382283288289017</v>
      </c>
      <c r="K174">
        <f t="shared" si="49"/>
        <v>1124.7840000000001</v>
      </c>
      <c r="L174" s="2">
        <f t="shared" si="55"/>
        <v>0.53036158663883082</v>
      </c>
      <c r="M174" s="2">
        <f>(D174-(K174/1.161))/D174</f>
        <v>0.59548801605411794</v>
      </c>
      <c r="N174">
        <v>1150</v>
      </c>
      <c r="O174" s="2">
        <v>0.21099999999999999</v>
      </c>
      <c r="P174" s="2">
        <f t="shared" si="56"/>
        <v>0.51983298538622125</v>
      </c>
      <c r="Q174" s="2">
        <f>((D174-(K174/1.156))/D174)</f>
        <v>0.59373839674639339</v>
      </c>
      <c r="R174">
        <f t="shared" si="46"/>
        <v>1028.675</v>
      </c>
      <c r="S174" s="2">
        <f t="shared" si="57"/>
        <v>0.57049060542797492</v>
      </c>
      <c r="T174" s="2">
        <f>(D174-(R174/1.156))/D174</f>
        <v>0.62845208082004744</v>
      </c>
      <c r="U174" s="2">
        <f t="shared" si="50"/>
        <v>-4.01290187891441E-2</v>
      </c>
    </row>
    <row r="175" spans="1:21" ht="12.75" customHeight="1">
      <c r="A175" t="s">
        <v>57</v>
      </c>
      <c r="B175" t="s">
        <v>283</v>
      </c>
      <c r="D175">
        <v>2276</v>
      </c>
      <c r="F175" s="1">
        <v>38991</v>
      </c>
      <c r="H175" s="2">
        <v>0.23799999999999999</v>
      </c>
      <c r="N175">
        <v>1057</v>
      </c>
      <c r="O175" s="2">
        <v>0.314</v>
      </c>
      <c r="P175" s="2">
        <f t="shared" si="56"/>
        <v>0.53558875219683655</v>
      </c>
      <c r="Q175" s="2">
        <f>(D175-(N175/1.158))/D175</f>
        <v>0.59895401744113685</v>
      </c>
      <c r="R175">
        <f t="shared" si="46"/>
        <v>891.05099999999993</v>
      </c>
      <c r="S175" s="2">
        <f t="shared" si="57"/>
        <v>0.6085013181019332</v>
      </c>
      <c r="T175" s="2">
        <f>(D175-(R175/1.158))/D175</f>
        <v>0.66191823670287842</v>
      </c>
      <c r="U175" s="2"/>
    </row>
    <row r="176" spans="1:21" ht="12.75" customHeight="1">
      <c r="A176" t="s">
        <v>26</v>
      </c>
      <c r="D176">
        <v>1636</v>
      </c>
      <c r="F176" s="1">
        <v>38991</v>
      </c>
      <c r="G176">
        <v>1267</v>
      </c>
      <c r="H176" s="2">
        <v>0.27900000000000003</v>
      </c>
      <c r="I176" s="2">
        <f>(D176-G176)/D176</f>
        <v>0.22555012224938875</v>
      </c>
      <c r="J176" s="2">
        <f>(D176-(G176/1.163))/D176</f>
        <v>0.33409296840016228</v>
      </c>
      <c r="K176">
        <f t="shared" si="49"/>
        <v>1090.2535</v>
      </c>
      <c r="L176" s="2">
        <f t="shared" si="55"/>
        <v>0.33358588019559898</v>
      </c>
      <c r="M176" s="2">
        <f>(D176-(K176/1.163))/D176</f>
        <v>0.42698699930833967</v>
      </c>
      <c r="N176">
        <v>1178</v>
      </c>
      <c r="O176" s="2">
        <v>0.21099999999999999</v>
      </c>
      <c r="P176" s="2">
        <f t="shared" si="56"/>
        <v>0.27995110024449876</v>
      </c>
      <c r="Q176" s="2">
        <f>(D176-(N176/1.158))/D176</f>
        <v>0.37819611420077609</v>
      </c>
      <c r="R176">
        <f t="shared" si="46"/>
        <v>1053.721</v>
      </c>
      <c r="S176" s="2">
        <f t="shared" si="57"/>
        <v>0.35591625916870417</v>
      </c>
      <c r="T176" s="2">
        <f>(D176-(R176/1.158))/D176</f>
        <v>0.44379642415259418</v>
      </c>
      <c r="U176" s="2">
        <f t="shared" si="50"/>
        <v>-2.2330378973105192E-2</v>
      </c>
    </row>
    <row r="177" spans="1:21" ht="12.75" customHeight="1">
      <c r="A177" t="s">
        <v>26</v>
      </c>
      <c r="B177" t="s">
        <v>26</v>
      </c>
      <c r="D177" t="s">
        <v>326</v>
      </c>
      <c r="F177" s="1"/>
      <c r="T177" s="2"/>
      <c r="U177" s="2"/>
    </row>
    <row r="178" spans="1:21" ht="12.75" customHeight="1">
      <c r="A178" t="s">
        <v>30</v>
      </c>
      <c r="D178">
        <v>3769</v>
      </c>
      <c r="F178" s="1">
        <v>38961</v>
      </c>
      <c r="G178">
        <v>2377</v>
      </c>
      <c r="H178" s="2">
        <v>0.22600000000000001</v>
      </c>
      <c r="I178" s="2">
        <f>(D178-G178)/D178</f>
        <v>0.36932873441231096</v>
      </c>
      <c r="J178" s="2">
        <f>(D178-(G178/1.161))/D178</f>
        <v>0.45678616228450558</v>
      </c>
      <c r="K178">
        <f t="shared" si="49"/>
        <v>2108.3989999999999</v>
      </c>
      <c r="L178" s="2">
        <f t="shared" si="55"/>
        <v>0.44059458742371987</v>
      </c>
      <c r="M178" s="2">
        <f>(D178-(K178/1.161))/D178</f>
        <v>0.51816932594635645</v>
      </c>
      <c r="N178">
        <v>2201</v>
      </c>
      <c r="O178" s="2">
        <v>0.219</v>
      </c>
      <c r="P178" s="2">
        <f t="shared" si="56"/>
        <v>0.41602547094720083</v>
      </c>
      <c r="Q178" s="2">
        <f>((D178-(K178/1.156))/D178)</f>
        <v>0.51608528323851199</v>
      </c>
      <c r="R178">
        <f t="shared" si="46"/>
        <v>1959.9904999999999</v>
      </c>
      <c r="S178" s="2">
        <f t="shared" si="57"/>
        <v>0.47997068187848241</v>
      </c>
      <c r="T178" s="2">
        <f>(D178-(R178/1.156))/D178</f>
        <v>0.55014764868380828</v>
      </c>
      <c r="U178" s="2">
        <f t="shared" si="50"/>
        <v>-3.9376094454762534E-2</v>
      </c>
    </row>
    <row r="179" spans="1:21" ht="12.75" customHeight="1">
      <c r="A179" t="s">
        <v>30</v>
      </c>
      <c r="B179" t="s">
        <v>30</v>
      </c>
      <c r="D179">
        <v>4455</v>
      </c>
      <c r="E179">
        <v>3168</v>
      </c>
      <c r="F179" s="1">
        <v>39173</v>
      </c>
      <c r="G179">
        <v>2782</v>
      </c>
      <c r="H179" s="2">
        <v>0.22900000000000001</v>
      </c>
      <c r="I179" s="2">
        <f>(D179-G179)/D179</f>
        <v>0.3755331088664422</v>
      </c>
      <c r="J179" s="2">
        <f>(D179-(G179/1.161))/D179</f>
        <v>0.46213015406239638</v>
      </c>
      <c r="K179">
        <f t="shared" si="49"/>
        <v>2463.4609999999998</v>
      </c>
      <c r="L179" s="2">
        <f t="shared" si="55"/>
        <v>0.44703456790123464</v>
      </c>
      <c r="M179" s="2">
        <f>(D179-(K179/1.161))/D179</f>
        <v>0.52371625142225209</v>
      </c>
      <c r="N179">
        <v>2620</v>
      </c>
      <c r="O179" s="2">
        <v>0.221</v>
      </c>
      <c r="P179" s="2">
        <f t="shared" si="56"/>
        <v>0.41189674523007858</v>
      </c>
      <c r="Q179" s="2">
        <f>((D179-(K179/1.156))/D179)</f>
        <v>0.52165620060660434</v>
      </c>
      <c r="R179">
        <f t="shared" si="46"/>
        <v>2330.4899999999998</v>
      </c>
      <c r="S179" s="2">
        <f t="shared" si="57"/>
        <v>0.47688215488215491</v>
      </c>
      <c r="T179" s="2">
        <f>(D179-(R179/1.156))/D179</f>
        <v>0.54747591252781569</v>
      </c>
      <c r="U179" s="2">
        <f t="shared" si="50"/>
        <v>-2.9847586980920271E-2</v>
      </c>
    </row>
    <row r="180" spans="1:21">
      <c r="A180" t="s">
        <v>30</v>
      </c>
      <c r="B180" t="s">
        <v>30</v>
      </c>
      <c r="C180" s="3" t="s">
        <v>68</v>
      </c>
      <c r="D180" s="3"/>
      <c r="E180">
        <v>2290.8000000000002</v>
      </c>
      <c r="F180" s="1">
        <v>39173</v>
      </c>
      <c r="G180">
        <v>1919</v>
      </c>
      <c r="H180" s="2">
        <v>0.22900000000000001</v>
      </c>
      <c r="I180" s="2">
        <f>1-(0.6186*(1-((E180-G180)/E180)))</f>
        <v>0.48179963331587217</v>
      </c>
      <c r="J180" s="2">
        <f>1-((1-I180)/1.163)</f>
        <v>0.55442788763187634</v>
      </c>
      <c r="K180">
        <f t="shared" si="49"/>
        <v>1699.2745</v>
      </c>
      <c r="L180" s="2">
        <f>1-(0.6186*(1-((E180-K180)/E180)))</f>
        <v>0.54113357530120476</v>
      </c>
      <c r="M180" s="2">
        <f>1-((1-L180)/1.163)</f>
        <v>0.60544589449802644</v>
      </c>
      <c r="N180">
        <v>1705</v>
      </c>
      <c r="O180" s="2">
        <v>0.23200000000000001</v>
      </c>
      <c r="P180" s="2">
        <f>1-(0.6186*(1-((E180-N180)/E180)))</f>
        <v>0.53958748035620752</v>
      </c>
      <c r="Q180" s="4">
        <f>1-((1-P180)/1.156)</f>
        <v>0.60171927366453937</v>
      </c>
      <c r="R180">
        <f>N180*(1-(O180/2))</f>
        <v>1507.22</v>
      </c>
      <c r="S180" s="2">
        <f>1-(0.6186*(1-((E180-R180)/E180)))</f>
        <v>0.59299533263488735</v>
      </c>
      <c r="T180" s="2">
        <f>1-((1-S180)/1.156)</f>
        <v>0.64791983791945262</v>
      </c>
      <c r="U180" s="2">
        <f t="shared" si="50"/>
        <v>-5.186175733368259E-2</v>
      </c>
    </row>
    <row r="181" spans="1:21">
      <c r="A181" t="s">
        <v>30</v>
      </c>
      <c r="B181" t="s">
        <v>30</v>
      </c>
      <c r="C181" s="3" t="s">
        <v>69</v>
      </c>
      <c r="D181" s="3"/>
      <c r="E181">
        <v>4349.5</v>
      </c>
      <c r="F181" s="1">
        <v>39173</v>
      </c>
      <c r="G181">
        <v>3842</v>
      </c>
      <c r="H181" s="2">
        <v>0.22900000000000001</v>
      </c>
      <c r="I181" s="2">
        <f>1-(0.8371*(1-((E181-G181)/E181)))</f>
        <v>0.26057289343602719</v>
      </c>
      <c r="J181" s="2">
        <f t="shared" ref="J181:J200" si="58">1-((1-I181)/1.163)</f>
        <v>0.36420713107139058</v>
      </c>
      <c r="K181">
        <f t="shared" si="49"/>
        <v>3402.0909999999999</v>
      </c>
      <c r="L181" s="2">
        <f>1-(0.8371*(1-((E181-K181)/E181)))</f>
        <v>0.34523729713760209</v>
      </c>
      <c r="M181" s="2">
        <f t="shared" ref="M181:M200" si="59">1-((1-L181)/1.163)</f>
        <v>0.43700541456371633</v>
      </c>
      <c r="N181">
        <v>3688</v>
      </c>
      <c r="O181" s="2">
        <v>0.23599999999999999</v>
      </c>
      <c r="P181" s="2">
        <f>1-(0.8371*(1-((E181-N181)/E181)))</f>
        <v>0.29021156454764918</v>
      </c>
      <c r="Q181" s="4">
        <f t="shared" ref="Q181:Q200" si="60">1-((1-P181)/1.156)</f>
        <v>0.38599616310350271</v>
      </c>
      <c r="R181">
        <f t="shared" si="46"/>
        <v>3252.8159999999998</v>
      </c>
      <c r="S181" s="2">
        <f>1-(0.8371*(1-((E181-R181)/E181)))</f>
        <v>0.37396659993102654</v>
      </c>
      <c r="T181" s="2">
        <f t="shared" ref="T181:T200" si="61">1-((1-S181)/1.156)</f>
        <v>0.45844861585728935</v>
      </c>
      <c r="U181" s="2">
        <f t="shared" si="50"/>
        <v>-2.8729302793424449E-2</v>
      </c>
    </row>
    <row r="182" spans="1:21">
      <c r="A182" t="s">
        <v>30</v>
      </c>
      <c r="B182" t="s">
        <v>30</v>
      </c>
      <c r="C182" s="3" t="s">
        <v>315</v>
      </c>
      <c r="D182" s="3"/>
      <c r="E182">
        <v>4252</v>
      </c>
      <c r="F182" s="1">
        <v>39173</v>
      </c>
      <c r="G182">
        <v>3756</v>
      </c>
      <c r="H182" s="2">
        <v>0.22900000000000001</v>
      </c>
      <c r="I182" s="2">
        <f>1-(0.8221*(1-((E182-G182)/E182)))</f>
        <v>0.2737987770460959</v>
      </c>
      <c r="J182" s="2">
        <f t="shared" si="58"/>
        <v>0.37557934397772652</v>
      </c>
      <c r="K182">
        <f t="shared" si="49"/>
        <v>3325.9379999999996</v>
      </c>
      <c r="L182" s="2">
        <f>1-(0.8221*(1-((E182-K182)/E182)))</f>
        <v>0.35694881707431803</v>
      </c>
      <c r="M182" s="2">
        <f t="shared" si="59"/>
        <v>0.44707550909227689</v>
      </c>
      <c r="N182">
        <v>3589</v>
      </c>
      <c r="O182" s="2">
        <v>0.214</v>
      </c>
      <c r="P182" s="2">
        <f>1-(0.8221*(1-((E182-N182)/E182)))</f>
        <v>0.30608727657572898</v>
      </c>
      <c r="Q182" s="4">
        <f t="shared" si="60"/>
        <v>0.3997294780066859</v>
      </c>
      <c r="R182">
        <f t="shared" si="46"/>
        <v>3204.9769999999999</v>
      </c>
      <c r="S182" s="2">
        <f>1-(0.8221*(1-((E182-R182)/E182)))</f>
        <v>0.38033593798212606</v>
      </c>
      <c r="T182" s="2">
        <f t="shared" si="61"/>
        <v>0.46395842385997055</v>
      </c>
      <c r="U182" s="2">
        <f t="shared" si="50"/>
        <v>-2.3387120907808034E-2</v>
      </c>
    </row>
    <row r="183" spans="1:21">
      <c r="A183" t="s">
        <v>30</v>
      </c>
      <c r="B183" t="s">
        <v>30</v>
      </c>
      <c r="C183" s="3" t="s">
        <v>70</v>
      </c>
      <c r="D183" s="3"/>
      <c r="E183">
        <v>3355.3</v>
      </c>
      <c r="F183" s="1">
        <v>39173</v>
      </c>
      <c r="G183">
        <v>3008</v>
      </c>
      <c r="H183" s="2">
        <v>0.22900000000000001</v>
      </c>
      <c r="I183" s="2">
        <f>1-(0.7648*(1-((E183-G183)/E183)))</f>
        <v>0.31436282895717216</v>
      </c>
      <c r="J183" s="2">
        <f t="shared" si="58"/>
        <v>0.41045815043608957</v>
      </c>
      <c r="K183">
        <f t="shared" si="49"/>
        <v>2663.5839999999998</v>
      </c>
      <c r="L183" s="2">
        <f>1-(0.7648*(1-((E183-K183)/E183)))</f>
        <v>0.392868285041576</v>
      </c>
      <c r="M183" s="2">
        <f t="shared" si="59"/>
        <v>0.47796069221115733</v>
      </c>
      <c r="N183">
        <v>2599</v>
      </c>
      <c r="O183" s="2">
        <v>0.20399999999999999</v>
      </c>
      <c r="P183" s="2">
        <f>1-(0.7648*(1-((E183-N183)/E183)))</f>
        <v>0.40758942568473755</v>
      </c>
      <c r="Q183" s="4">
        <f t="shared" si="60"/>
        <v>0.48753410526361374</v>
      </c>
      <c r="R183">
        <f t="shared" si="46"/>
        <v>2333.902</v>
      </c>
      <c r="S183" s="2">
        <f>1-(0.7648*(1-((E183-R183)/E183)))</f>
        <v>0.46801530426489435</v>
      </c>
      <c r="T183" s="2">
        <f t="shared" si="61"/>
        <v>0.53980562652672526</v>
      </c>
      <c r="U183" s="2">
        <f t="shared" si="50"/>
        <v>-7.5147019223318345E-2</v>
      </c>
    </row>
    <row r="184" spans="1:21">
      <c r="A184" t="s">
        <v>30</v>
      </c>
      <c r="B184" t="s">
        <v>30</v>
      </c>
      <c r="C184" s="3" t="s">
        <v>300</v>
      </c>
      <c r="D184" s="3"/>
      <c r="E184">
        <v>2451.1999999999998</v>
      </c>
      <c r="F184" s="1">
        <v>39173</v>
      </c>
      <c r="G184">
        <v>2072</v>
      </c>
      <c r="H184" s="2">
        <v>0.22900000000000001</v>
      </c>
      <c r="I184" s="2">
        <f>1-(0.7026*(1-((E184-G184)/E184)))</f>
        <v>0.40609203655352477</v>
      </c>
      <c r="J184" s="2">
        <f t="shared" si="58"/>
        <v>0.48933107184309954</v>
      </c>
      <c r="K184">
        <f t="shared" si="49"/>
        <v>1834.7559999999999</v>
      </c>
      <c r="L184" s="2">
        <f>1-(0.7026*(1-((E184-K184)/E184)))</f>
        <v>0.47409449836814621</v>
      </c>
      <c r="M184" s="2">
        <f t="shared" si="59"/>
        <v>0.54780266411706469</v>
      </c>
      <c r="N184">
        <v>1946</v>
      </c>
      <c r="O184" s="2">
        <v>0.17599999999999999</v>
      </c>
      <c r="P184" s="2">
        <f>1-(0.7026*(1-((E184-N184)/E184)))</f>
        <v>0.4422080613577023</v>
      </c>
      <c r="Q184" s="4">
        <f t="shared" si="60"/>
        <v>0.51748102193572865</v>
      </c>
      <c r="R184">
        <f t="shared" si="46"/>
        <v>1774.752</v>
      </c>
      <c r="S184" s="2">
        <f>1-(0.7026*(1-((E184-R184)/E184)))</f>
        <v>0.49129375195822456</v>
      </c>
      <c r="T184" s="2">
        <f t="shared" si="61"/>
        <v>0.55994269200538449</v>
      </c>
      <c r="U184" s="2">
        <f t="shared" si="50"/>
        <v>-1.7199253590078345E-2</v>
      </c>
    </row>
    <row r="185" spans="1:21">
      <c r="A185" t="s">
        <v>30</v>
      </c>
      <c r="B185" t="s">
        <v>30</v>
      </c>
      <c r="C185" s="3" t="s">
        <v>60</v>
      </c>
      <c r="D185" s="3"/>
      <c r="E185">
        <v>3852.1</v>
      </c>
      <c r="F185" s="1">
        <v>39173</v>
      </c>
      <c r="G185">
        <v>3405</v>
      </c>
      <c r="H185" s="2">
        <v>0.22900000000000001</v>
      </c>
      <c r="I185" s="2">
        <f>1-(0.8338*(1-((E185-G185)/E185)))</f>
        <v>0.26297629864229899</v>
      </c>
      <c r="J185" s="2">
        <f t="shared" si="58"/>
        <v>0.36627368756861478</v>
      </c>
      <c r="K185">
        <f t="shared" si="49"/>
        <v>3015.1275000000001</v>
      </c>
      <c r="L185" s="2">
        <f>1-(0.8338*(1-((E185-K185)/E185)))</f>
        <v>0.34736551244775582</v>
      </c>
      <c r="M185" s="2">
        <f t="shared" si="59"/>
        <v>0.43883535034200849</v>
      </c>
      <c r="N185">
        <v>2360</v>
      </c>
      <c r="O185" s="2">
        <v>0.22500000000000001</v>
      </c>
      <c r="P185" s="2">
        <f>1-(0.8338*(1-((E185-N185)/E185)))</f>
        <v>0.48917006308247446</v>
      </c>
      <c r="Q185" s="4">
        <f t="shared" si="60"/>
        <v>0.55810559090179446</v>
      </c>
      <c r="R185">
        <f t="shared" ref="R185:R219" si="62">N185*(1-(O185/2))</f>
        <v>2094.5</v>
      </c>
      <c r="S185" s="2">
        <f>1-(0.8338*(1-((E185-R185)/E185)))</f>
        <v>0.5466384309856962</v>
      </c>
      <c r="T185" s="2">
        <f t="shared" si="61"/>
        <v>0.60781871192534265</v>
      </c>
      <c r="U185" s="2">
        <f t="shared" si="50"/>
        <v>-0.19927291853794038</v>
      </c>
    </row>
    <row r="186" spans="1:21">
      <c r="A186" t="s">
        <v>30</v>
      </c>
      <c r="B186" t="s">
        <v>30</v>
      </c>
      <c r="C186" s="3" t="s">
        <v>61</v>
      </c>
      <c r="D186" s="3"/>
      <c r="E186">
        <v>2159.4</v>
      </c>
      <c r="F186" s="1">
        <v>39173</v>
      </c>
      <c r="G186">
        <v>1809</v>
      </c>
      <c r="H186" s="2">
        <v>0.22900000000000001</v>
      </c>
      <c r="I186" s="2">
        <f>1-(0.5914*(1-((E186-G186)/E186)))</f>
        <v>0.50456487913309256</v>
      </c>
      <c r="J186" s="2">
        <f t="shared" si="58"/>
        <v>0.57400247560884998</v>
      </c>
      <c r="K186">
        <f t="shared" si="49"/>
        <v>1601.8695</v>
      </c>
      <c r="L186" s="2">
        <f>1-(0.5914*(1-((E186-K186)/E186)))</f>
        <v>0.5612922004723534</v>
      </c>
      <c r="M186" s="2">
        <f t="shared" si="59"/>
        <v>0.62277919215163657</v>
      </c>
      <c r="N186">
        <v>1564</v>
      </c>
      <c r="O186" s="2">
        <v>0.185</v>
      </c>
      <c r="P186" s="2">
        <f>1-(0.5914*(1-((E186-N186)/E186)))</f>
        <v>0.57166361026210977</v>
      </c>
      <c r="Q186" s="4">
        <f t="shared" si="60"/>
        <v>0.62946679088417801</v>
      </c>
      <c r="R186">
        <f t="shared" si="62"/>
        <v>1419.33</v>
      </c>
      <c r="S186" s="2">
        <f>1-(0.5914*(1-((E186-R186)/E186)))</f>
        <v>0.61128472631286468</v>
      </c>
      <c r="T186" s="2">
        <f t="shared" si="61"/>
        <v>0.66374111272739156</v>
      </c>
      <c r="U186" s="2">
        <f t="shared" si="50"/>
        <v>-4.9992525840511282E-2</v>
      </c>
    </row>
    <row r="187" spans="1:21">
      <c r="A187" t="s">
        <v>30</v>
      </c>
      <c r="B187" t="s">
        <v>30</v>
      </c>
      <c r="C187" s="3" t="s">
        <v>62</v>
      </c>
      <c r="D187" s="3"/>
      <c r="E187">
        <v>2335.4</v>
      </c>
      <c r="F187" s="1">
        <v>39173</v>
      </c>
      <c r="G187">
        <v>1953</v>
      </c>
      <c r="H187" s="2">
        <v>0.22900000000000001</v>
      </c>
      <c r="I187" s="2">
        <f>1-(0.6604*(1-((E187-G187)/E187)))</f>
        <v>0.44773434957608971</v>
      </c>
      <c r="J187" s="2">
        <f t="shared" si="58"/>
        <v>0.52513701597256213</v>
      </c>
      <c r="K187">
        <f t="shared" si="49"/>
        <v>1729.3815</v>
      </c>
      <c r="L187" s="2">
        <f>1-(0.6604*(1-((E187-K187)/E187)))</f>
        <v>0.51096876654962753</v>
      </c>
      <c r="M187" s="2">
        <f t="shared" si="59"/>
        <v>0.57950882764370382</v>
      </c>
      <c r="N187">
        <v>1766</v>
      </c>
      <c r="O187" s="2">
        <v>0.17599999999999999</v>
      </c>
      <c r="P187" s="2">
        <f>1-(0.6604*(1-((E187-N187)/E187)))</f>
        <v>0.50061385629870681</v>
      </c>
      <c r="Q187" s="4">
        <f t="shared" si="60"/>
        <v>0.56800506600234146</v>
      </c>
      <c r="R187">
        <f t="shared" si="62"/>
        <v>1610.5920000000001</v>
      </c>
      <c r="S187" s="2">
        <f>1-(0.6604*(1-((E187-R187)/E187)))</f>
        <v>0.54455983694442067</v>
      </c>
      <c r="T187" s="2">
        <f t="shared" si="61"/>
        <v>0.6060206201941355</v>
      </c>
      <c r="U187" s="2">
        <f t="shared" si="50"/>
        <v>-3.3591070394793143E-2</v>
      </c>
    </row>
    <row r="188" spans="1:21">
      <c r="A188" t="s">
        <v>30</v>
      </c>
      <c r="B188" t="s">
        <v>30</v>
      </c>
      <c r="C188" s="3" t="s">
        <v>13</v>
      </c>
      <c r="D188" s="3"/>
      <c r="E188">
        <v>4617</v>
      </c>
      <c r="F188" s="1">
        <v>39173</v>
      </c>
      <c r="G188">
        <v>4084</v>
      </c>
      <c r="H188" s="2">
        <v>0.22900000000000001</v>
      </c>
      <c r="I188" s="2">
        <f>1-(0.8457*(1-((E188-G188)/E188)))</f>
        <v>0.2519300844704353</v>
      </c>
      <c r="J188" s="2">
        <f t="shared" si="58"/>
        <v>0.35677565302702952</v>
      </c>
      <c r="K188">
        <f t="shared" si="49"/>
        <v>3616.3819999999996</v>
      </c>
      <c r="L188" s="2">
        <f>1-(0.8457*(1-((E188-K188)/E188)))</f>
        <v>0.33758408979857057</v>
      </c>
      <c r="M188" s="2">
        <f t="shared" si="59"/>
        <v>0.43042484075543475</v>
      </c>
      <c r="N188">
        <v>3933</v>
      </c>
      <c r="O188" s="2">
        <v>0.245</v>
      </c>
      <c r="P188" s="2">
        <f>1-(0.8457*(1-((E188-N188)/E188)))</f>
        <v>0.27958888888888889</v>
      </c>
      <c r="Q188" s="4">
        <f t="shared" si="60"/>
        <v>0.37680699730872735</v>
      </c>
      <c r="R188">
        <f t="shared" si="62"/>
        <v>3451.2075</v>
      </c>
      <c r="S188" s="2">
        <f>1-(0.8457*(1-((E188-R188)/E188)))</f>
        <v>0.36783924999999995</v>
      </c>
      <c r="T188" s="2">
        <f t="shared" si="61"/>
        <v>0.45314814013840821</v>
      </c>
      <c r="U188" s="2">
        <f t="shared" si="50"/>
        <v>-3.0255160201429376E-2</v>
      </c>
    </row>
    <row r="189" spans="1:21">
      <c r="A189" t="s">
        <v>30</v>
      </c>
      <c r="B189" t="s">
        <v>30</v>
      </c>
      <c r="C189" s="3" t="s">
        <v>301</v>
      </c>
      <c r="D189" s="3"/>
      <c r="E189">
        <v>3153.4</v>
      </c>
      <c r="F189" s="1">
        <v>39173</v>
      </c>
      <c r="G189">
        <v>2807</v>
      </c>
      <c r="H189" s="2">
        <v>0.22900000000000001</v>
      </c>
      <c r="I189" s="2">
        <f>1-(0.8089*(1-((E189-G189)/E189)))</f>
        <v>0.27995741104839234</v>
      </c>
      <c r="J189" s="2">
        <f t="shared" si="58"/>
        <v>0.38087481603473117</v>
      </c>
      <c r="K189">
        <f t="shared" si="49"/>
        <v>2485.5985000000001</v>
      </c>
      <c r="L189" s="2">
        <f>1-(0.8089*(1-((E189-K189)/E189)))</f>
        <v>0.36240228748335135</v>
      </c>
      <c r="M189" s="2">
        <f t="shared" si="59"/>
        <v>0.4517646495987544</v>
      </c>
      <c r="N189">
        <v>2613</v>
      </c>
      <c r="O189" s="2">
        <v>0.21</v>
      </c>
      <c r="P189" s="2">
        <f>1-(0.8089*(1-((E189-N189)/E189)))</f>
        <v>0.32972166550390059</v>
      </c>
      <c r="Q189" s="4">
        <f t="shared" si="60"/>
        <v>0.42017445112794161</v>
      </c>
      <c r="R189">
        <f t="shared" si="62"/>
        <v>2338.6350000000002</v>
      </c>
      <c r="S189" s="2">
        <f>1-(0.8089*(1-((E189-R189)/E189)))</f>
        <v>0.40010089062599097</v>
      </c>
      <c r="T189" s="2">
        <f t="shared" si="61"/>
        <v>0.48105613375950773</v>
      </c>
      <c r="U189" s="2">
        <f t="shared" si="50"/>
        <v>-3.769860314263962E-2</v>
      </c>
    </row>
    <row r="190" spans="1:21">
      <c r="A190" t="s">
        <v>30</v>
      </c>
      <c r="B190" t="s">
        <v>30</v>
      </c>
      <c r="C190" s="3" t="s">
        <v>302</v>
      </c>
      <c r="D190" s="3"/>
      <c r="E190">
        <v>3885.6</v>
      </c>
      <c r="F190" s="1">
        <v>39173</v>
      </c>
      <c r="G190">
        <v>3398</v>
      </c>
      <c r="H190" s="2">
        <v>0.22900000000000001</v>
      </c>
      <c r="I190" s="2">
        <f>1-(0.7991*(1-((E190-G190)/E190)))</f>
        <v>0.30117824788964376</v>
      </c>
      <c r="J190" s="2">
        <f t="shared" si="58"/>
        <v>0.39912145132385535</v>
      </c>
      <c r="K190">
        <f t="shared" si="49"/>
        <v>3008.9289999999996</v>
      </c>
      <c r="L190" s="2">
        <f>1-(0.7991*(1-((E190-K190)/E190)))</f>
        <v>0.38119333850627957</v>
      </c>
      <c r="M190" s="2">
        <f t="shared" si="59"/>
        <v>0.46792204514727398</v>
      </c>
      <c r="N190">
        <v>3209</v>
      </c>
      <c r="O190" s="2">
        <v>0.24099999999999999</v>
      </c>
      <c r="P190" s="2">
        <f>1-(0.7991*(1-((E190-N190)/E190)))</f>
        <v>0.34004738007000201</v>
      </c>
      <c r="Q190" s="4">
        <f t="shared" si="60"/>
        <v>0.42910673016436152</v>
      </c>
      <c r="R190">
        <f t="shared" si="62"/>
        <v>2822.3154999999997</v>
      </c>
      <c r="S190" s="2">
        <f>1-(0.7991*(1-((E190-R190)/E190)))</f>
        <v>0.41957167077156687</v>
      </c>
      <c r="T190" s="2">
        <f t="shared" si="61"/>
        <v>0.49789936917955613</v>
      </c>
      <c r="U190" s="2">
        <f t="shared" si="50"/>
        <v>-3.8378332265287307E-2</v>
      </c>
    </row>
    <row r="191" spans="1:21">
      <c r="A191" t="s">
        <v>30</v>
      </c>
      <c r="B191" t="s">
        <v>30</v>
      </c>
      <c r="C191" s="3" t="s">
        <v>327</v>
      </c>
      <c r="D191" s="3"/>
      <c r="E191">
        <v>1868.4</v>
      </c>
      <c r="F191" s="1">
        <v>39173</v>
      </c>
      <c r="G191">
        <v>1570</v>
      </c>
      <c r="H191" s="2">
        <v>0.22900000000000001</v>
      </c>
      <c r="I191" s="2">
        <f>1-(0.5964*(1-((E191-G191)/E191)))</f>
        <v>0.49885035324341687</v>
      </c>
      <c r="J191" s="2">
        <f t="shared" si="58"/>
        <v>0.56908886779313583</v>
      </c>
      <c r="K191">
        <f t="shared" si="49"/>
        <v>1390.2349999999999</v>
      </c>
      <c r="L191" s="2">
        <f>1-(0.5964*(1-((E191-K191)/E191)))</f>
        <v>0.55623198779704563</v>
      </c>
      <c r="M191" s="2">
        <f t="shared" si="59"/>
        <v>0.6184281924308217</v>
      </c>
      <c r="N191">
        <v>1396</v>
      </c>
      <c r="O191" s="2">
        <v>0.22</v>
      </c>
      <c r="P191" s="2">
        <f>1-(0.5964*(1-((E191-N191)/E191)))</f>
        <v>0.55439177906229919</v>
      </c>
      <c r="Q191" s="4">
        <f t="shared" si="60"/>
        <v>0.6145257604345149</v>
      </c>
      <c r="R191">
        <f t="shared" si="62"/>
        <v>1242.44</v>
      </c>
      <c r="S191" s="2">
        <f>1-(0.5964*(1-((E191-R191)/E191)))</f>
        <v>0.6034086833654464</v>
      </c>
      <c r="T191" s="2">
        <f t="shared" si="61"/>
        <v>0.6569279267867183</v>
      </c>
      <c r="U191" s="2">
        <f t="shared" si="50"/>
        <v>-4.7176695568400762E-2</v>
      </c>
    </row>
    <row r="192" spans="1:21">
      <c r="A192" t="s">
        <v>30</v>
      </c>
      <c r="B192" t="s">
        <v>30</v>
      </c>
      <c r="C192" s="3" t="s">
        <v>303</v>
      </c>
      <c r="D192" s="3"/>
      <c r="E192">
        <v>3283.3</v>
      </c>
      <c r="F192" s="1">
        <v>39173</v>
      </c>
      <c r="G192">
        <v>2867</v>
      </c>
      <c r="H192" s="2">
        <v>0.22900000000000001</v>
      </c>
      <c r="I192" s="2">
        <f>1-(0.7779*(1-((E192-G192)/E192)))</f>
        <v>0.32073240337465359</v>
      </c>
      <c r="J192" s="2">
        <f t="shared" si="58"/>
        <v>0.41593499860245364</v>
      </c>
      <c r="K192">
        <f t="shared" si="49"/>
        <v>2538.7284999999997</v>
      </c>
      <c r="L192" s="2">
        <f>1-(0.7779*(1-((E192-K192)/E192)))</f>
        <v>0.39850854318825579</v>
      </c>
      <c r="M192" s="2">
        <f t="shared" si="59"/>
        <v>0.48281044126247274</v>
      </c>
      <c r="N192">
        <v>2685</v>
      </c>
      <c r="O192" s="2">
        <v>0.224</v>
      </c>
      <c r="P192" s="2">
        <f>1-(0.7779*(1-((E192-N192)/E192)))</f>
        <v>0.36385298327901805</v>
      </c>
      <c r="Q192" s="4">
        <f t="shared" si="60"/>
        <v>0.44969981252510205</v>
      </c>
      <c r="R192">
        <f t="shared" si="62"/>
        <v>2384.2800000000002</v>
      </c>
      <c r="S192" s="2">
        <f>1-(0.7779*(1-((E192-R192)/E192)))</f>
        <v>0.43510144915176796</v>
      </c>
      <c r="T192" s="2">
        <f t="shared" si="61"/>
        <v>0.51133343352229055</v>
      </c>
      <c r="U192" s="2">
        <f t="shared" si="50"/>
        <v>-3.6592905963512168E-2</v>
      </c>
    </row>
    <row r="193" spans="1:21">
      <c r="A193" t="s">
        <v>30</v>
      </c>
      <c r="B193" t="s">
        <v>30</v>
      </c>
      <c r="C193" s="3" t="s">
        <v>304</v>
      </c>
      <c r="D193" s="3"/>
      <c r="E193">
        <v>3700.2</v>
      </c>
      <c r="F193" s="1">
        <v>39173</v>
      </c>
      <c r="G193">
        <v>3267</v>
      </c>
      <c r="H193" s="2">
        <v>0.22900000000000001</v>
      </c>
      <c r="I193" s="2">
        <f>1-(0.7402*(1-((E193-G193)/E193)))</f>
        <v>0.34645873196043453</v>
      </c>
      <c r="J193" s="2">
        <f t="shared" si="58"/>
        <v>0.43805565946726965</v>
      </c>
      <c r="K193">
        <f t="shared" si="49"/>
        <v>2892.9285</v>
      </c>
      <c r="L193" s="2">
        <f>1-(0.7402*(1-((E193-K193)/E193)))</f>
        <v>0.42128920715096485</v>
      </c>
      <c r="M193" s="2">
        <f t="shared" si="59"/>
        <v>0.50239828645826723</v>
      </c>
      <c r="N193">
        <v>3228</v>
      </c>
      <c r="O193" s="2">
        <v>0.22600000000000001</v>
      </c>
      <c r="P193" s="2">
        <f>1-(0.7402*(1-((E193-N193)/E193)))</f>
        <v>0.35426041835576461</v>
      </c>
      <c r="Q193" s="4">
        <f t="shared" si="60"/>
        <v>0.44140174598249526</v>
      </c>
      <c r="R193">
        <f t="shared" si="62"/>
        <v>2863.2359999999999</v>
      </c>
      <c r="S193" s="2">
        <f>1-(0.7402*(1-((E193-R193)/E193)))</f>
        <v>0.4272289910815632</v>
      </c>
      <c r="T193" s="2">
        <f t="shared" si="61"/>
        <v>0.50452334868647331</v>
      </c>
      <c r="U193" s="2">
        <f t="shared" si="50"/>
        <v>-5.9397839305983524E-3</v>
      </c>
    </row>
    <row r="194" spans="1:21">
      <c r="A194" t="s">
        <v>30</v>
      </c>
      <c r="B194" t="s">
        <v>30</v>
      </c>
      <c r="C194" s="3" t="s">
        <v>305</v>
      </c>
      <c r="D194" s="3"/>
      <c r="E194">
        <v>2292.6</v>
      </c>
      <c r="F194" s="1">
        <v>39173</v>
      </c>
      <c r="G194">
        <v>1954</v>
      </c>
      <c r="H194" s="2">
        <v>0.22900000000000001</v>
      </c>
      <c r="I194" s="2">
        <f>1-(0.6487*(1-((E194-G194)/E194)))</f>
        <v>0.44710817412544701</v>
      </c>
      <c r="J194" s="2">
        <f t="shared" si="58"/>
        <v>0.52459860199952457</v>
      </c>
      <c r="K194">
        <f t="shared" si="49"/>
        <v>1730.2669999999998</v>
      </c>
      <c r="L194" s="2">
        <f>1-(0.6487*(1-((E194-K194)/E194)))</f>
        <v>0.51041428818808332</v>
      </c>
      <c r="M194" s="2">
        <f t="shared" si="59"/>
        <v>0.57903206207057889</v>
      </c>
      <c r="N194">
        <v>1686</v>
      </c>
      <c r="O194" s="2">
        <v>0.222</v>
      </c>
      <c r="P194" s="2">
        <f>1-(0.6487*(1-((E194-N194)/E194)))</f>
        <v>0.52293980633342052</v>
      </c>
      <c r="Q194" s="4">
        <f t="shared" si="60"/>
        <v>0.58731817156870281</v>
      </c>
      <c r="R194">
        <f t="shared" si="62"/>
        <v>1498.854</v>
      </c>
      <c r="S194" s="2">
        <f>1-(0.6487*(1-((E194-R194)/E194)))</f>
        <v>0.57589348783041083</v>
      </c>
      <c r="T194" s="2">
        <f t="shared" si="61"/>
        <v>0.63312585452457681</v>
      </c>
      <c r="U194" s="2">
        <f t="shared" si="50"/>
        <v>-6.5479199642327512E-2</v>
      </c>
    </row>
    <row r="195" spans="1:21">
      <c r="A195" t="s">
        <v>30</v>
      </c>
      <c r="B195" t="s">
        <v>30</v>
      </c>
      <c r="C195" s="3" t="s">
        <v>306</v>
      </c>
      <c r="D195" s="3"/>
      <c r="E195">
        <v>2558.3000000000002</v>
      </c>
      <c r="F195" s="1">
        <v>39173</v>
      </c>
      <c r="G195">
        <v>2250</v>
      </c>
      <c r="H195" s="2">
        <v>0.22900000000000001</v>
      </c>
      <c r="I195" s="2">
        <f>1-(0.7266*(1-((E195-G195)/E195)))</f>
        <v>0.36096235781573704</v>
      </c>
      <c r="J195" s="2">
        <f t="shared" si="58"/>
        <v>0.45052653294560363</v>
      </c>
      <c r="K195">
        <f t="shared" ref="K195:K258" si="63">G195*(1-(H195/2))</f>
        <v>1992.375</v>
      </c>
      <c r="L195" s="2">
        <f>1-(0.7266*(1-((E195-K195)/E195)))</f>
        <v>0.43413216784583519</v>
      </c>
      <c r="M195" s="2">
        <f t="shared" si="59"/>
        <v>0.5134412449233321</v>
      </c>
      <c r="N195">
        <v>1958</v>
      </c>
      <c r="O195" s="2">
        <v>0.19400000000000001</v>
      </c>
      <c r="P195" s="2">
        <f>1-(0.7266*(1-((E195-N195)/E195)))</f>
        <v>0.44389524293476146</v>
      </c>
      <c r="Q195" s="4">
        <f t="shared" si="60"/>
        <v>0.51894052156986281</v>
      </c>
      <c r="R195">
        <f t="shared" si="62"/>
        <v>1768.0740000000001</v>
      </c>
      <c r="S195" s="2">
        <f>1-(0.7266*(1-((E195-R195)/E195)))</f>
        <v>0.4978374043700895</v>
      </c>
      <c r="T195" s="2">
        <f t="shared" si="61"/>
        <v>0.5656032909775861</v>
      </c>
      <c r="U195" s="2">
        <f t="shared" si="50"/>
        <v>-6.3705236524254305E-2</v>
      </c>
    </row>
    <row r="196" spans="1:21">
      <c r="A196" t="s">
        <v>30</v>
      </c>
      <c r="B196" t="s">
        <v>30</v>
      </c>
      <c r="C196" s="3" t="s">
        <v>311</v>
      </c>
      <c r="D196" s="3"/>
      <c r="E196">
        <v>2064.8000000000002</v>
      </c>
      <c r="F196" s="1">
        <v>39173</v>
      </c>
      <c r="G196">
        <v>1693</v>
      </c>
      <c r="H196" s="2">
        <v>0.22900000000000001</v>
      </c>
      <c r="I196" s="2">
        <f>1-(0.5824*(1-((E196-G196)/E196)))</f>
        <v>0.52247036032545524</v>
      </c>
      <c r="J196" s="2">
        <f t="shared" si="58"/>
        <v>0.58939841816462191</v>
      </c>
      <c r="K196">
        <f t="shared" si="63"/>
        <v>1499.1514999999999</v>
      </c>
      <c r="L196" s="2">
        <f>1-(0.5824*(1-((E196-K196)/E196)))</f>
        <v>0.5771475040681906</v>
      </c>
      <c r="M196" s="2">
        <f t="shared" si="59"/>
        <v>0.63641229928477272</v>
      </c>
      <c r="N196">
        <v>1508</v>
      </c>
      <c r="O196" s="2">
        <v>0.20899999999999999</v>
      </c>
      <c r="P196" s="2">
        <f>1-(0.5824*(1-((E196-N196)/E196)))</f>
        <v>0.57465168539325839</v>
      </c>
      <c r="Q196" s="4">
        <f t="shared" si="60"/>
        <v>0.63205163096302619</v>
      </c>
      <c r="R196">
        <f t="shared" si="62"/>
        <v>1350.414</v>
      </c>
      <c r="S196" s="2">
        <f>1-(0.5824*(1-((E196-R196)/E196)))</f>
        <v>0.61910058426966297</v>
      </c>
      <c r="T196" s="2">
        <f t="shared" si="61"/>
        <v>0.67050223552739008</v>
      </c>
      <c r="U196" s="2">
        <f t="shared" ref="U196:U259" si="64">-(S196-L196)</f>
        <v>-4.195308020147237E-2</v>
      </c>
    </row>
    <row r="197" spans="1:21">
      <c r="A197" t="s">
        <v>30</v>
      </c>
      <c r="B197" t="s">
        <v>30</v>
      </c>
      <c r="C197" s="3" t="s">
        <v>307</v>
      </c>
      <c r="D197" s="3"/>
      <c r="E197">
        <v>3255</v>
      </c>
      <c r="F197" s="1">
        <v>39173</v>
      </c>
      <c r="G197">
        <v>3046</v>
      </c>
      <c r="H197" s="2">
        <v>0.22900000000000001</v>
      </c>
      <c r="I197" s="2">
        <f>1-(0.7526*(1-((E197-G197)/E197)))</f>
        <v>0.29572362519201223</v>
      </c>
      <c r="J197" s="2">
        <f t="shared" si="58"/>
        <v>0.39443132002752557</v>
      </c>
      <c r="K197">
        <f t="shared" si="63"/>
        <v>2697.2329999999997</v>
      </c>
      <c r="L197" s="2">
        <f>1-(0.7526*(1-((E197-K197)/E197)))</f>
        <v>0.3763632701075269</v>
      </c>
      <c r="M197" s="2">
        <f t="shared" si="59"/>
        <v>0.46376893388437401</v>
      </c>
      <c r="N197">
        <v>2842</v>
      </c>
      <c r="O197" s="2">
        <v>0.22900000000000001</v>
      </c>
      <c r="P197" s="2">
        <f>1-(0.7526*(1-((E197-N197)/E197)))</f>
        <v>0.34289118279569897</v>
      </c>
      <c r="Q197" s="4">
        <f t="shared" si="60"/>
        <v>0.43156676712430697</v>
      </c>
      <c r="R197">
        <f t="shared" si="62"/>
        <v>2516.5909999999999</v>
      </c>
      <c r="S197" s="2">
        <f>1-(0.7526*(1-((E197-R197)/E197)))</f>
        <v>0.41813014236559143</v>
      </c>
      <c r="T197" s="2">
        <f t="shared" si="61"/>
        <v>0.49665237228857384</v>
      </c>
      <c r="U197" s="2">
        <f t="shared" si="64"/>
        <v>-4.1766872258064525E-2</v>
      </c>
    </row>
    <row r="198" spans="1:21">
      <c r="A198" t="s">
        <v>30</v>
      </c>
      <c r="B198" t="s">
        <v>30</v>
      </c>
      <c r="C198" s="3" t="s">
        <v>308</v>
      </c>
      <c r="D198" s="3"/>
      <c r="E198">
        <v>2570.6999999999998</v>
      </c>
      <c r="F198" s="1">
        <v>39173</v>
      </c>
      <c r="G198">
        <v>2192</v>
      </c>
      <c r="H198" s="2">
        <v>0.22900000000000001</v>
      </c>
      <c r="I198" s="2">
        <f>1-(0.6527*(1-((E198-G198)/E198)))</f>
        <v>0.44345182246080828</v>
      </c>
      <c r="J198" s="2">
        <f t="shared" si="58"/>
        <v>0.52145470546931061</v>
      </c>
      <c r="K198">
        <f t="shared" si="63"/>
        <v>1941.0159999999998</v>
      </c>
      <c r="L198" s="2">
        <f>1-(0.6527*(1-((E198-K198)/E198)))</f>
        <v>0.50717658878904581</v>
      </c>
      <c r="M198" s="2">
        <f t="shared" si="59"/>
        <v>0.5762481416930747</v>
      </c>
      <c r="N198">
        <v>1938</v>
      </c>
      <c r="O198" s="2">
        <v>0.22</v>
      </c>
      <c r="P198" s="2">
        <f>1-(0.6527*(1-((E198-N198)/E198)))</f>
        <v>0.50794235033259427</v>
      </c>
      <c r="Q198" s="4">
        <f t="shared" si="60"/>
        <v>0.57434459371331681</v>
      </c>
      <c r="R198">
        <f t="shared" si="62"/>
        <v>1724.82</v>
      </c>
      <c r="S198" s="2">
        <f>1-(0.6527*(1-((E198-R198)/E198)))</f>
        <v>0.56206869179600893</v>
      </c>
      <c r="T198" s="2">
        <f t="shared" si="61"/>
        <v>0.62116668840485201</v>
      </c>
      <c r="U198" s="2">
        <f t="shared" si="64"/>
        <v>-5.4892103006963122E-2</v>
      </c>
    </row>
    <row r="199" spans="1:21">
      <c r="A199" t="s">
        <v>30</v>
      </c>
      <c r="B199" t="s">
        <v>30</v>
      </c>
      <c r="C199" s="3" t="s">
        <v>309</v>
      </c>
      <c r="D199" s="3"/>
      <c r="E199">
        <v>3269.5</v>
      </c>
      <c r="F199" s="1">
        <v>39173</v>
      </c>
      <c r="G199">
        <v>2774</v>
      </c>
      <c r="H199" s="2">
        <v>0.22900000000000001</v>
      </c>
      <c r="I199" s="2">
        <f>1-(0.7125*(1-((E199-G199)/E199)))</f>
        <v>0.39548096039149716</v>
      </c>
      <c r="J199" s="2">
        <f t="shared" si="58"/>
        <v>0.48020718864273193</v>
      </c>
      <c r="K199">
        <f t="shared" si="63"/>
        <v>2456.377</v>
      </c>
      <c r="L199" s="2">
        <f>1-(0.7125*(1-((E199-K199)/E199)))</f>
        <v>0.46469839042667072</v>
      </c>
      <c r="M199" s="2">
        <f t="shared" si="59"/>
        <v>0.5397234655431391</v>
      </c>
      <c r="N199">
        <v>2484</v>
      </c>
      <c r="O199" s="2">
        <v>0.217</v>
      </c>
      <c r="P199" s="2">
        <f>1-(0.7125*(1-((E199-N199)/E199)))</f>
        <v>0.45867869704847841</v>
      </c>
      <c r="Q199" s="4">
        <f t="shared" si="60"/>
        <v>0.53172897668553487</v>
      </c>
      <c r="R199">
        <f t="shared" si="62"/>
        <v>2214.4859999999999</v>
      </c>
      <c r="S199" s="2">
        <f>1-(0.7125*(1-((E199-R199)/E199)))</f>
        <v>0.5174120584187184</v>
      </c>
      <c r="T199" s="2">
        <f t="shared" si="61"/>
        <v>0.58253638271515429</v>
      </c>
      <c r="U199" s="2">
        <f t="shared" si="64"/>
        <v>-5.2713667992047686E-2</v>
      </c>
    </row>
    <row r="200" spans="1:21">
      <c r="A200" t="s">
        <v>30</v>
      </c>
      <c r="B200" t="s">
        <v>30</v>
      </c>
      <c r="C200" s="3" t="s">
        <v>310</v>
      </c>
      <c r="D200" s="3"/>
      <c r="E200">
        <v>2967.6</v>
      </c>
      <c r="F200" s="1">
        <v>39173</v>
      </c>
      <c r="G200">
        <v>2578</v>
      </c>
      <c r="H200" s="2">
        <v>0.22900000000000001</v>
      </c>
      <c r="I200" s="2">
        <f>1-(0.7285*(1-((E200-G200)/E200)))</f>
        <v>0.36714078716808185</v>
      </c>
      <c r="J200" s="2">
        <f t="shared" si="58"/>
        <v>0.45583902593988124</v>
      </c>
      <c r="K200">
        <f t="shared" si="63"/>
        <v>2282.819</v>
      </c>
      <c r="L200" s="2">
        <f>1-(0.7285*(1-((E200-K200)/E200)))</f>
        <v>0.43960316703733648</v>
      </c>
      <c r="M200" s="2">
        <f t="shared" si="59"/>
        <v>0.51814545746976481</v>
      </c>
      <c r="N200">
        <v>2372</v>
      </c>
      <c r="O200" s="2">
        <v>0.21199999999999999</v>
      </c>
      <c r="P200" s="2">
        <f>1-(0.7285*(1-((E200-N200)/E200)))</f>
        <v>0.41771060789863856</v>
      </c>
      <c r="Q200" s="4">
        <f t="shared" si="60"/>
        <v>0.49628945319951434</v>
      </c>
      <c r="R200">
        <f t="shared" si="62"/>
        <v>2120.5680000000002</v>
      </c>
      <c r="S200" s="2">
        <f>1-(0.7285*(1-((E200-R200)/E200)))</f>
        <v>0.47943328346138281</v>
      </c>
      <c r="T200" s="2">
        <f t="shared" si="61"/>
        <v>0.54968277116036579</v>
      </c>
      <c r="U200" s="2">
        <f t="shared" si="64"/>
        <v>-3.9830116424046325E-2</v>
      </c>
    </row>
    <row r="201" spans="1:21" ht="12.75" customHeight="1">
      <c r="A201" t="s">
        <v>30</v>
      </c>
      <c r="B201" s="3" t="s">
        <v>231</v>
      </c>
      <c r="D201">
        <v>3043</v>
      </c>
      <c r="F201" s="1">
        <v>38961</v>
      </c>
      <c r="G201">
        <v>1664</v>
      </c>
      <c r="H201" s="2">
        <v>0.21299999999999999</v>
      </c>
      <c r="I201" s="2">
        <f t="shared" ref="I201:I229" si="65">(D201-G201)/D201</f>
        <v>0.45317121261912585</v>
      </c>
      <c r="J201" s="2">
        <f>(D201-(G201/1.161))/D201</f>
        <v>0.52900190578736073</v>
      </c>
      <c r="K201">
        <f t="shared" si="63"/>
        <v>1486.7839999999999</v>
      </c>
      <c r="L201" s="2">
        <f t="shared" ref="L201:L232" si="66">(D201-K201)/D201</f>
        <v>0.511408478475189</v>
      </c>
      <c r="M201" s="2">
        <f>(D201-(K201/1.161))/D201</f>
        <v>0.57916320282100686</v>
      </c>
      <c r="N201">
        <v>1511</v>
      </c>
      <c r="O201" s="2">
        <v>0.20200000000000001</v>
      </c>
      <c r="P201" s="2">
        <f t="shared" ref="P201:P232" si="67">(D201-N201)/D201</f>
        <v>0.5034505422280644</v>
      </c>
      <c r="Q201" s="2">
        <f>((D201-(K201/1.156))/D201)</f>
        <v>0.577342974459506</v>
      </c>
      <c r="R201">
        <f t="shared" si="62"/>
        <v>1358.3890000000001</v>
      </c>
      <c r="S201" s="2">
        <f t="shared" ref="S201:S232" si="68">(D201-R201)/D201</f>
        <v>0.55360203746302983</v>
      </c>
      <c r="T201" s="2">
        <f>(D201-(R201/1.156))/D201</f>
        <v>0.61384259296109844</v>
      </c>
      <c r="U201" s="2">
        <f t="shared" si="64"/>
        <v>-4.2193558987840829E-2</v>
      </c>
    </row>
    <row r="202" spans="1:21" ht="12.75" customHeight="1">
      <c r="A202" t="s">
        <v>30</v>
      </c>
      <c r="B202" s="3" t="s">
        <v>232</v>
      </c>
      <c r="D202">
        <v>3914</v>
      </c>
      <c r="F202" s="1">
        <v>38961</v>
      </c>
      <c r="G202">
        <v>2829</v>
      </c>
      <c r="H202" s="2">
        <v>0.20100000000000001</v>
      </c>
      <c r="I202" s="2">
        <f t="shared" si="65"/>
        <v>0.27721001532958611</v>
      </c>
      <c r="J202" s="2">
        <f>(D202-(G202/1.161))/D202</f>
        <v>0.3774418736688942</v>
      </c>
      <c r="K202">
        <f t="shared" si="63"/>
        <v>2544.6855</v>
      </c>
      <c r="L202" s="2">
        <f t="shared" si="66"/>
        <v>0.34985040878896267</v>
      </c>
      <c r="M202" s="2">
        <f>(D202-(K202/1.161))/D202</f>
        <v>0.44000896536517031</v>
      </c>
      <c r="N202">
        <v>2618</v>
      </c>
      <c r="O202" s="2">
        <v>0.248</v>
      </c>
      <c r="P202" s="2">
        <f t="shared" si="67"/>
        <v>0.33111905978538581</v>
      </c>
      <c r="Q202" s="2">
        <f>((D202-(K202/1.156))/D202)</f>
        <v>0.43758685881398152</v>
      </c>
      <c r="R202">
        <f t="shared" si="62"/>
        <v>2293.3679999999999</v>
      </c>
      <c r="S202" s="2">
        <f t="shared" si="68"/>
        <v>0.41406029637199798</v>
      </c>
      <c r="T202" s="2">
        <f>(D202-(R202/1.156))/D202</f>
        <v>0.49313174426643419</v>
      </c>
      <c r="U202" s="2">
        <f t="shared" si="64"/>
        <v>-6.4209887583035308E-2</v>
      </c>
    </row>
    <row r="203" spans="1:21" ht="12.75" customHeight="1">
      <c r="A203" t="s">
        <v>30</v>
      </c>
      <c r="B203" s="3" t="s">
        <v>233</v>
      </c>
      <c r="D203">
        <v>3545</v>
      </c>
      <c r="F203" s="1">
        <v>38961</v>
      </c>
      <c r="G203">
        <v>1804</v>
      </c>
      <c r="H203" s="2">
        <v>0.221</v>
      </c>
      <c r="I203" s="2">
        <f t="shared" si="65"/>
        <v>0.49111424541607901</v>
      </c>
      <c r="J203" s="2">
        <f>(D203-(G203/1.161))/D203</f>
        <v>0.56168324325243668</v>
      </c>
      <c r="K203">
        <f t="shared" si="63"/>
        <v>1604.6579999999999</v>
      </c>
      <c r="L203" s="2">
        <f t="shared" si="66"/>
        <v>0.54734612129760229</v>
      </c>
      <c r="M203" s="2">
        <f>(D203-(K203/1.161))/D203</f>
        <v>0.61011724487304242</v>
      </c>
      <c r="N203">
        <v>1633</v>
      </c>
      <c r="O203" s="2">
        <v>0.224</v>
      </c>
      <c r="P203" s="2">
        <f t="shared" si="67"/>
        <v>0.53935119887165017</v>
      </c>
      <c r="Q203" s="2">
        <f>((D203-(K203/1.156))/D203)</f>
        <v>0.60843090077647255</v>
      </c>
      <c r="R203">
        <f t="shared" si="62"/>
        <v>1450.104</v>
      </c>
      <c r="S203" s="2">
        <f t="shared" si="68"/>
        <v>0.59094386459802528</v>
      </c>
      <c r="T203" s="2">
        <f>(D203-(R203/1.156))/D203</f>
        <v>0.64614521158998728</v>
      </c>
      <c r="U203" s="2">
        <f t="shared" si="64"/>
        <v>-4.3597743300422986E-2</v>
      </c>
    </row>
    <row r="204" spans="1:21" ht="12.75" customHeight="1">
      <c r="A204" t="s">
        <v>30</v>
      </c>
      <c r="B204" s="3" t="s">
        <v>234</v>
      </c>
      <c r="D204">
        <v>2704</v>
      </c>
      <c r="F204" s="1">
        <v>38991</v>
      </c>
      <c r="G204">
        <v>1660</v>
      </c>
      <c r="H204" s="2">
        <v>7.0999999999999994E-2</v>
      </c>
      <c r="I204" s="2">
        <f t="shared" si="65"/>
        <v>0.38609467455621299</v>
      </c>
      <c r="J204" s="2">
        <f>(D204-(G204/1.163))/D204</f>
        <v>0.47213643555994245</v>
      </c>
      <c r="K204">
        <f t="shared" si="63"/>
        <v>1601.07</v>
      </c>
      <c r="L204" s="2">
        <f t="shared" si="66"/>
        <v>0.40788831360946748</v>
      </c>
      <c r="M204" s="2">
        <f>(D204-(K204/1.163))/D204</f>
        <v>0.49087559209756448</v>
      </c>
      <c r="N204">
        <v>1398</v>
      </c>
      <c r="O204" s="2">
        <v>0.17399999999999999</v>
      </c>
      <c r="P204" s="2">
        <f t="shared" si="67"/>
        <v>0.48298816568047337</v>
      </c>
      <c r="Q204" s="2">
        <f>(D204-(N204/1.158))/D204</f>
        <v>0.55353036759971797</v>
      </c>
      <c r="R204">
        <f t="shared" si="62"/>
        <v>1276.374</v>
      </c>
      <c r="S204" s="2">
        <f t="shared" si="68"/>
        <v>0.52796819526627214</v>
      </c>
      <c r="T204" s="2">
        <f>(D204-(R204/1.158))/D204</f>
        <v>0.59237322561854244</v>
      </c>
      <c r="U204" s="2">
        <f t="shared" si="64"/>
        <v>-0.12007988165680467</v>
      </c>
    </row>
    <row r="205" spans="1:21" ht="12.75" customHeight="1">
      <c r="A205" t="s">
        <v>30</v>
      </c>
      <c r="B205" s="3" t="s">
        <v>235</v>
      </c>
      <c r="D205">
        <v>3009</v>
      </c>
      <c r="F205" s="1">
        <v>38991</v>
      </c>
      <c r="G205">
        <v>1674</v>
      </c>
      <c r="H205" s="2">
        <v>0.16</v>
      </c>
      <c r="I205" s="2">
        <f t="shared" si="65"/>
        <v>0.44366899302093721</v>
      </c>
      <c r="J205" s="2">
        <f>(D205-(G205/1.163))/D205</f>
        <v>0.52164143853906897</v>
      </c>
      <c r="K205">
        <f t="shared" si="63"/>
        <v>1540.0800000000002</v>
      </c>
      <c r="L205" s="2">
        <f t="shared" si="66"/>
        <v>0.48817547357926216</v>
      </c>
      <c r="M205" s="2">
        <f>(D205-(K205/1.163))/D205</f>
        <v>0.55991012345594338</v>
      </c>
      <c r="N205">
        <v>1484</v>
      </c>
      <c r="O205" s="2">
        <v>0.218</v>
      </c>
      <c r="P205" s="2">
        <f t="shared" si="67"/>
        <v>0.50681289464938517</v>
      </c>
      <c r="Q205" s="2">
        <f>(D205-(N205/1.158))/D205</f>
        <v>0.5741043995245122</v>
      </c>
      <c r="R205">
        <f t="shared" si="62"/>
        <v>1322.2439999999999</v>
      </c>
      <c r="S205" s="2">
        <f t="shared" si="68"/>
        <v>0.56057028913260221</v>
      </c>
      <c r="T205" s="2">
        <f>(D205-(R205/1.158))/D205</f>
        <v>0.62052701997634041</v>
      </c>
      <c r="U205" s="2">
        <f t="shared" si="64"/>
        <v>-7.2394815553340042E-2</v>
      </c>
    </row>
    <row r="206" spans="1:21" ht="12.75" customHeight="1">
      <c r="A206" t="s">
        <v>30</v>
      </c>
      <c r="B206" s="3" t="s">
        <v>236</v>
      </c>
      <c r="D206">
        <v>2587</v>
      </c>
      <c r="F206" s="1">
        <v>38961</v>
      </c>
      <c r="G206">
        <v>1450</v>
      </c>
      <c r="H206" s="2">
        <v>0.42599999999999999</v>
      </c>
      <c r="I206" s="2">
        <f t="shared" si="65"/>
        <v>0.43950521839969076</v>
      </c>
      <c r="J206" s="2">
        <f>(D206-(G206/1.161))/D206</f>
        <v>0.51723102360007822</v>
      </c>
      <c r="K206">
        <f t="shared" si="63"/>
        <v>1141.1500000000001</v>
      </c>
      <c r="L206" s="2">
        <f t="shared" si="66"/>
        <v>0.55889060688055658</v>
      </c>
      <c r="M206" s="2">
        <f>(D206-(K206/1.161))/D206</f>
        <v>0.62006081557326154</v>
      </c>
      <c r="N206">
        <v>1279</v>
      </c>
      <c r="O206" s="2">
        <v>0.13100000000000001</v>
      </c>
      <c r="P206" s="2">
        <f t="shared" si="67"/>
        <v>0.50560494781600307</v>
      </c>
      <c r="Q206" s="2">
        <f>((D206-(K206/1.156))/D206)</f>
        <v>0.61841748000048147</v>
      </c>
      <c r="R206">
        <f t="shared" si="62"/>
        <v>1195.2255</v>
      </c>
      <c r="S206" s="2">
        <f t="shared" si="68"/>
        <v>0.53798782373405485</v>
      </c>
      <c r="T206" s="2">
        <f>(D206-(R206/1.156))/D206</f>
        <v>0.60033548765921696</v>
      </c>
      <c r="U206" s="2">
        <f t="shared" si="64"/>
        <v>2.0902783146501736E-2</v>
      </c>
    </row>
    <row r="207" spans="1:21" ht="12.75" customHeight="1">
      <c r="A207" t="s">
        <v>30</v>
      </c>
      <c r="B207" s="3" t="s">
        <v>237</v>
      </c>
      <c r="D207">
        <v>2816</v>
      </c>
      <c r="F207" s="1">
        <v>38991</v>
      </c>
      <c r="G207">
        <v>1582</v>
      </c>
      <c r="H207" s="2">
        <v>0.221</v>
      </c>
      <c r="I207" s="2">
        <f t="shared" si="65"/>
        <v>0.43821022727272729</v>
      </c>
      <c r="J207" s="2">
        <f>(D207-(G207/1.163))/D207</f>
        <v>0.51694774486047057</v>
      </c>
      <c r="K207">
        <f t="shared" si="63"/>
        <v>1407.1889999999999</v>
      </c>
      <c r="L207" s="2">
        <f t="shared" si="66"/>
        <v>0.500287997159091</v>
      </c>
      <c r="M207" s="2">
        <f>(D207-(K207/1.163))/D207</f>
        <v>0.57032501905338862</v>
      </c>
      <c r="N207">
        <v>1358</v>
      </c>
      <c r="O207" s="2">
        <v>0.23799999999999999</v>
      </c>
      <c r="P207" s="2">
        <f t="shared" si="67"/>
        <v>0.51775568181818177</v>
      </c>
      <c r="Q207" s="2">
        <f>(D207-(N207/1.158))/D207</f>
        <v>0.58355412937666817</v>
      </c>
      <c r="R207">
        <f t="shared" si="62"/>
        <v>1196.3979999999999</v>
      </c>
      <c r="S207" s="2">
        <f t="shared" si="68"/>
        <v>0.57514275568181816</v>
      </c>
      <c r="T207" s="2">
        <f>(D207-(R207/1.158))/D207</f>
        <v>0.63311118798084476</v>
      </c>
      <c r="U207" s="2">
        <f t="shared" si="64"/>
        <v>-7.4854758522727161E-2</v>
      </c>
    </row>
    <row r="208" spans="1:21" ht="12.75" customHeight="1">
      <c r="A208" t="s">
        <v>30</v>
      </c>
      <c r="B208" s="3" t="s">
        <v>238</v>
      </c>
      <c r="D208">
        <v>3179</v>
      </c>
      <c r="F208" s="1">
        <v>38991</v>
      </c>
      <c r="G208">
        <v>1826</v>
      </c>
      <c r="H208" s="2">
        <v>0.111</v>
      </c>
      <c r="I208" s="2">
        <f t="shared" si="65"/>
        <v>0.42560553633217996</v>
      </c>
      <c r="J208" s="2">
        <f>(D208-(G208/1.163))/D208</f>
        <v>0.50610966150660353</v>
      </c>
      <c r="K208">
        <f t="shared" si="63"/>
        <v>1724.6569999999999</v>
      </c>
      <c r="L208" s="2">
        <f t="shared" si="66"/>
        <v>0.45748442906574399</v>
      </c>
      <c r="M208" s="2">
        <f>(D208-(K208/1.163))/D208</f>
        <v>0.53352057529298713</v>
      </c>
      <c r="N208">
        <v>1589</v>
      </c>
      <c r="O208" s="2">
        <v>0.184</v>
      </c>
      <c r="P208" s="2">
        <f t="shared" si="67"/>
        <v>0.50015728216420263</v>
      </c>
      <c r="Q208" s="2">
        <f>(D208-(N208/1.158))/D208</f>
        <v>0.56835689306062398</v>
      </c>
      <c r="R208">
        <f t="shared" si="62"/>
        <v>1442.8120000000001</v>
      </c>
      <c r="S208" s="2">
        <f t="shared" si="68"/>
        <v>0.54614281220509586</v>
      </c>
      <c r="T208" s="2">
        <f>(D208-(R208/1.158))/D208</f>
        <v>0.60806805889904658</v>
      </c>
      <c r="U208" s="2">
        <f t="shared" si="64"/>
        <v>-8.8658383139351871E-2</v>
      </c>
    </row>
    <row r="209" spans="1:21" ht="12.75" customHeight="1">
      <c r="A209" t="s">
        <v>30</v>
      </c>
      <c r="B209" s="3" t="s">
        <v>239</v>
      </c>
      <c r="D209">
        <v>3666</v>
      </c>
      <c r="F209" s="1">
        <v>38991</v>
      </c>
      <c r="G209">
        <v>2599</v>
      </c>
      <c r="H209" s="2">
        <v>0.191</v>
      </c>
      <c r="I209" s="2">
        <f t="shared" si="65"/>
        <v>0.29105291871249317</v>
      </c>
      <c r="J209" s="2">
        <f>(D209-(G209/1.163))/D209</f>
        <v>0.39041523535038114</v>
      </c>
      <c r="K209">
        <f t="shared" si="63"/>
        <v>2350.7954999999997</v>
      </c>
      <c r="L209" s="2">
        <f t="shared" si="66"/>
        <v>0.35875736497545013</v>
      </c>
      <c r="M209" s="2">
        <f>(D209-(K209/1.163))/D209</f>
        <v>0.44863058037441977</v>
      </c>
      <c r="N209">
        <v>2420</v>
      </c>
      <c r="O209" s="2">
        <v>0.18099999999999999</v>
      </c>
      <c r="P209" s="2">
        <f t="shared" si="67"/>
        <v>0.33987997817785054</v>
      </c>
      <c r="Q209" s="2">
        <f>(D209-(N209/1.158))/D209</f>
        <v>0.42994816768380867</v>
      </c>
      <c r="R209">
        <f t="shared" si="62"/>
        <v>2200.9899999999998</v>
      </c>
      <c r="S209" s="2">
        <f t="shared" si="68"/>
        <v>0.39962084015275512</v>
      </c>
      <c r="T209" s="2">
        <f>(D209-(R209/1.158))/D209</f>
        <v>0.48153785850842407</v>
      </c>
      <c r="U209" s="2">
        <f t="shared" si="64"/>
        <v>-4.0863475177304986E-2</v>
      </c>
    </row>
    <row r="210" spans="1:21" ht="12.75" customHeight="1">
      <c r="A210" t="s">
        <v>30</v>
      </c>
      <c r="B210" s="3" t="s">
        <v>240</v>
      </c>
      <c r="D210">
        <v>2621</v>
      </c>
      <c r="F210" s="1">
        <v>38991</v>
      </c>
      <c r="G210">
        <v>1508</v>
      </c>
      <c r="H210" s="2">
        <v>0.154</v>
      </c>
      <c r="I210" s="2">
        <f t="shared" si="65"/>
        <v>0.42464708126669209</v>
      </c>
      <c r="J210" s="2">
        <f>(D210-(G210/1.163))/D210</f>
        <v>0.50528553849242652</v>
      </c>
      <c r="K210">
        <f t="shared" si="63"/>
        <v>1391.884</v>
      </c>
      <c r="L210" s="2">
        <f t="shared" si="66"/>
        <v>0.46894925600915682</v>
      </c>
      <c r="M210" s="2">
        <f>(D210-(K210/1.163))/D210</f>
        <v>0.54337855202850971</v>
      </c>
      <c r="N210">
        <v>1253</v>
      </c>
      <c r="O210" s="2">
        <v>0.314</v>
      </c>
      <c r="P210" s="2">
        <f t="shared" si="67"/>
        <v>0.52193819152995036</v>
      </c>
      <c r="Q210" s="2">
        <f>(D210-(N210/1.158))/D210</f>
        <v>0.587165968506002</v>
      </c>
      <c r="R210">
        <f t="shared" si="62"/>
        <v>1056.279</v>
      </c>
      <c r="S210" s="2">
        <f t="shared" si="68"/>
        <v>0.59699389545974824</v>
      </c>
      <c r="T210" s="2">
        <f>(D210-(R210/1.158))/D210</f>
        <v>0.6519809114505597</v>
      </c>
      <c r="U210" s="2">
        <f t="shared" si="64"/>
        <v>-0.12804463945059141</v>
      </c>
    </row>
    <row r="211" spans="1:21" ht="12.75" customHeight="1">
      <c r="A211" t="s">
        <v>30</v>
      </c>
      <c r="B211" s="3" t="s">
        <v>241</v>
      </c>
      <c r="D211">
        <v>2762</v>
      </c>
      <c r="F211" s="1">
        <v>38961</v>
      </c>
      <c r="G211">
        <v>1683</v>
      </c>
      <c r="H211" s="2">
        <v>0.20300000000000001</v>
      </c>
      <c r="I211" s="2">
        <f t="shared" si="65"/>
        <v>0.39065894279507601</v>
      </c>
      <c r="J211" s="2">
        <f>(D211-(G211/1.161))/D211</f>
        <v>0.47515843479334718</v>
      </c>
      <c r="K211">
        <f t="shared" si="63"/>
        <v>1512.1754999999998</v>
      </c>
      <c r="L211" s="2">
        <f t="shared" si="66"/>
        <v>0.45250706010137587</v>
      </c>
      <c r="M211" s="2">
        <f>(D211-(K211/1.161))/D211</f>
        <v>0.52842985366182249</v>
      </c>
      <c r="N211">
        <v>1463</v>
      </c>
      <c r="O211" s="2">
        <v>0.23799999999999999</v>
      </c>
      <c r="P211" s="2">
        <f t="shared" si="67"/>
        <v>0.47031136857349748</v>
      </c>
      <c r="Q211" s="2">
        <f>((D211-(K211/1.156))/D211)</f>
        <v>0.52639019039911406</v>
      </c>
      <c r="R211">
        <f t="shared" si="62"/>
        <v>1288.903</v>
      </c>
      <c r="S211" s="2">
        <f t="shared" si="68"/>
        <v>0.53334431571325125</v>
      </c>
      <c r="T211" s="2">
        <f>(D211-(R211/1.156))/D211</f>
        <v>0.59631861220869486</v>
      </c>
      <c r="U211" s="2">
        <f t="shared" si="64"/>
        <v>-8.083725561187538E-2</v>
      </c>
    </row>
    <row r="212" spans="1:21" ht="12.75" customHeight="1">
      <c r="A212" t="s">
        <v>30</v>
      </c>
      <c r="B212" s="3" t="s">
        <v>242</v>
      </c>
      <c r="D212">
        <v>3042</v>
      </c>
      <c r="F212" s="1">
        <v>38961</v>
      </c>
      <c r="G212">
        <v>1972</v>
      </c>
      <c r="H212" s="2">
        <v>0.192</v>
      </c>
      <c r="I212" s="2">
        <f t="shared" si="65"/>
        <v>0.3517422748191979</v>
      </c>
      <c r="J212" s="2">
        <f>(D212-(G212/1.161))/D212</f>
        <v>0.44163847960309893</v>
      </c>
      <c r="K212">
        <f t="shared" si="63"/>
        <v>1782.6880000000001</v>
      </c>
      <c r="L212" s="2">
        <f t="shared" si="66"/>
        <v>0.41397501643655488</v>
      </c>
      <c r="M212" s="2">
        <f>(D212-(K212/1.161))/D212</f>
        <v>0.49524118556120145</v>
      </c>
      <c r="N212">
        <v>1812</v>
      </c>
      <c r="O212" s="2">
        <v>0.19400000000000001</v>
      </c>
      <c r="P212" s="2">
        <f t="shared" si="67"/>
        <v>0.40433925049309666</v>
      </c>
      <c r="Q212" s="2">
        <f>((D212-(K212/1.156))/D212)</f>
        <v>0.49305797269598173</v>
      </c>
      <c r="R212">
        <f t="shared" si="62"/>
        <v>1636.2360000000001</v>
      </c>
      <c r="S212" s="2">
        <f t="shared" si="68"/>
        <v>0.46211834319526623</v>
      </c>
      <c r="T212" s="2">
        <f>(D212-(R212/1.156))/D212</f>
        <v>0.53470444913085313</v>
      </c>
      <c r="U212" s="2">
        <f t="shared" si="64"/>
        <v>-4.8143326758711358E-2</v>
      </c>
    </row>
    <row r="213" spans="1:21" ht="12.75" customHeight="1">
      <c r="A213" t="s">
        <v>30</v>
      </c>
      <c r="B213" s="3" t="s">
        <v>243</v>
      </c>
      <c r="D213">
        <v>3206</v>
      </c>
      <c r="F213" s="1">
        <v>38961</v>
      </c>
      <c r="G213">
        <v>1934</v>
      </c>
      <c r="H213" s="2">
        <v>0.29399999999999998</v>
      </c>
      <c r="I213" s="2">
        <f t="shared" si="65"/>
        <v>0.396756082345602</v>
      </c>
      <c r="J213" s="2">
        <f>(D213-(G213/1.161))/D213</f>
        <v>0.48041006231318006</v>
      </c>
      <c r="K213">
        <f t="shared" si="63"/>
        <v>1649.702</v>
      </c>
      <c r="L213" s="2">
        <f t="shared" si="66"/>
        <v>0.48543293824079853</v>
      </c>
      <c r="M213" s="2">
        <f>(D213-(K213/1.161))/D213</f>
        <v>0.55678978315314265</v>
      </c>
      <c r="N213">
        <v>1664</v>
      </c>
      <c r="O213" s="2">
        <v>0.21299999999999999</v>
      </c>
      <c r="P213" s="2">
        <f t="shared" si="67"/>
        <v>0.48097317529631939</v>
      </c>
      <c r="Q213" s="2">
        <f>((D213-(K213/1.156))/D213)</f>
        <v>0.55487278394532735</v>
      </c>
      <c r="R213">
        <f t="shared" si="62"/>
        <v>1486.7839999999999</v>
      </c>
      <c r="S213" s="2">
        <f t="shared" si="68"/>
        <v>0.53624953212726145</v>
      </c>
      <c r="T213" s="2">
        <f>(D213-(R213/1.156))/D213</f>
        <v>0.59883177519659292</v>
      </c>
      <c r="U213" s="2">
        <f t="shared" si="64"/>
        <v>-5.0816593886462924E-2</v>
      </c>
    </row>
    <row r="214" spans="1:21" ht="12.75" customHeight="1">
      <c r="A214" t="s">
        <v>30</v>
      </c>
      <c r="B214" s="3" t="s">
        <v>244</v>
      </c>
      <c r="D214">
        <v>2854</v>
      </c>
      <c r="F214" s="1">
        <v>38991</v>
      </c>
      <c r="G214">
        <v>1844</v>
      </c>
      <c r="H214" s="2">
        <v>0.27300000000000002</v>
      </c>
      <c r="I214" s="2">
        <f t="shared" si="65"/>
        <v>0.35388927820602661</v>
      </c>
      <c r="J214" s="2">
        <f>(D214-(G214/1.163))/D214</f>
        <v>0.44444477919692749</v>
      </c>
      <c r="K214">
        <f t="shared" si="63"/>
        <v>1592.2939999999999</v>
      </c>
      <c r="L214" s="2">
        <f t="shared" si="66"/>
        <v>0.44208339173090405</v>
      </c>
      <c r="M214" s="2">
        <f>(D214-(K214/1.163))/D214</f>
        <v>0.52027806683654687</v>
      </c>
      <c r="N214">
        <v>1636</v>
      </c>
      <c r="O214" s="2">
        <v>0.21099999999999999</v>
      </c>
      <c r="P214" s="2">
        <f t="shared" si="67"/>
        <v>0.42676944639103015</v>
      </c>
      <c r="Q214" s="2">
        <f>(D214-(N214/1.158))/D214</f>
        <v>0.50498225076945602</v>
      </c>
      <c r="R214">
        <f t="shared" si="62"/>
        <v>1463.402</v>
      </c>
      <c r="S214" s="2">
        <f t="shared" si="68"/>
        <v>0.48724526979677646</v>
      </c>
      <c r="T214" s="2">
        <f>(D214-(R214/1.158))/D214</f>
        <v>0.55720662331327842</v>
      </c>
      <c r="U214" s="2">
        <f t="shared" si="64"/>
        <v>-4.5161878065872407E-2</v>
      </c>
    </row>
    <row r="215" spans="1:21" ht="12.75" customHeight="1">
      <c r="A215" t="s">
        <v>30</v>
      </c>
      <c r="B215" s="3" t="s">
        <v>245</v>
      </c>
      <c r="D215">
        <v>2753</v>
      </c>
      <c r="F215" s="1">
        <v>38961</v>
      </c>
      <c r="G215">
        <v>1545</v>
      </c>
      <c r="H215" s="2">
        <v>0.189</v>
      </c>
      <c r="I215" s="2">
        <f t="shared" si="65"/>
        <v>0.43879404286233198</v>
      </c>
      <c r="J215" s="2">
        <f>(D215-(G215/1.161))/D215</f>
        <v>0.51661846930433419</v>
      </c>
      <c r="K215">
        <f t="shared" si="63"/>
        <v>1398.9974999999999</v>
      </c>
      <c r="L215" s="2">
        <f t="shared" si="66"/>
        <v>0.49182800581184166</v>
      </c>
      <c r="M215" s="2">
        <f>(D215-(K215/1.161))/D215</f>
        <v>0.56229802395507467</v>
      </c>
      <c r="N215">
        <v>1356</v>
      </c>
      <c r="O215" s="2">
        <v>0.17399999999999999</v>
      </c>
      <c r="P215" s="2">
        <f t="shared" si="67"/>
        <v>0.50744642208499824</v>
      </c>
      <c r="Q215" s="2">
        <f>((D215-(K215/1.156))/D215)</f>
        <v>0.56040484931820211</v>
      </c>
      <c r="R215">
        <f t="shared" si="62"/>
        <v>1238.028</v>
      </c>
      <c r="S215" s="2">
        <f t="shared" si="68"/>
        <v>0.55029858336360338</v>
      </c>
      <c r="T215" s="2">
        <f>(D215-(R215/1.156))/D215</f>
        <v>0.61098493370553919</v>
      </c>
      <c r="U215" s="2">
        <f t="shared" si="64"/>
        <v>-5.8470577551761715E-2</v>
      </c>
    </row>
    <row r="216" spans="1:21" ht="12.75" customHeight="1">
      <c r="A216" t="s">
        <v>30</v>
      </c>
      <c r="B216" s="3" t="s">
        <v>246</v>
      </c>
      <c r="D216">
        <v>2743</v>
      </c>
      <c r="F216" s="1">
        <v>38991</v>
      </c>
      <c r="G216">
        <v>1612</v>
      </c>
      <c r="H216" s="2">
        <v>0.27300000000000002</v>
      </c>
      <c r="I216" s="2">
        <f t="shared" si="65"/>
        <v>0.41232227488151657</v>
      </c>
      <c r="J216" s="2">
        <f>(D216-(G216/1.163))/D216</f>
        <v>0.49468811253784745</v>
      </c>
      <c r="K216">
        <f t="shared" si="63"/>
        <v>1391.962</v>
      </c>
      <c r="L216" s="2">
        <f t="shared" si="66"/>
        <v>0.4925402843601896</v>
      </c>
      <c r="M216" s="2">
        <f>(D216-(K216/1.163))/D216</f>
        <v>0.56366318517643133</v>
      </c>
      <c r="N216">
        <v>1400</v>
      </c>
      <c r="O216" s="2">
        <v>0.24199999999999999</v>
      </c>
      <c r="P216" s="2">
        <f t="shared" si="67"/>
        <v>0.4896099161502005</v>
      </c>
      <c r="Q216" s="2">
        <f>(D216-(N216/1.158))/D216</f>
        <v>0.55924863225405907</v>
      </c>
      <c r="R216">
        <f t="shared" si="62"/>
        <v>1230.5999999999999</v>
      </c>
      <c r="S216" s="2">
        <f t="shared" si="68"/>
        <v>0.55136711629602631</v>
      </c>
      <c r="T216" s="2">
        <f>(D216-(R216/1.158))/D216</f>
        <v>0.61257954775131807</v>
      </c>
      <c r="U216" s="2">
        <f t="shared" si="64"/>
        <v>-5.882683193583671E-2</v>
      </c>
    </row>
    <row r="217" spans="1:21" ht="12.75" customHeight="1">
      <c r="A217" t="s">
        <v>30</v>
      </c>
      <c r="B217" s="3" t="s">
        <v>284</v>
      </c>
      <c r="D217">
        <v>3312</v>
      </c>
      <c r="F217" s="1">
        <v>38961</v>
      </c>
      <c r="G217">
        <v>1818</v>
      </c>
      <c r="H217" s="2">
        <v>0.22600000000000001</v>
      </c>
      <c r="I217" s="2">
        <f t="shared" si="65"/>
        <v>0.45108695652173914</v>
      </c>
      <c r="J217" s="2">
        <f>(D217-(G217/1.161))/D217</f>
        <v>0.5272066808972774</v>
      </c>
      <c r="K217">
        <f t="shared" si="63"/>
        <v>1612.566</v>
      </c>
      <c r="L217" s="2">
        <f t="shared" si="66"/>
        <v>0.5131141304347826</v>
      </c>
      <c r="M217" s="2">
        <f>(D217-(K217/1.161))/D217</f>
        <v>0.5806323259558851</v>
      </c>
      <c r="N217">
        <v>1732</v>
      </c>
      <c r="O217" s="2">
        <v>0.19700000000000001</v>
      </c>
      <c r="P217" s="2">
        <f t="shared" si="67"/>
        <v>0.47705314009661837</v>
      </c>
      <c r="Q217" s="2">
        <f>((D217-(K217/1.156))/D217)</f>
        <v>0.57881845193320292</v>
      </c>
      <c r="R217">
        <f t="shared" si="62"/>
        <v>1561.3979999999999</v>
      </c>
      <c r="S217" s="2">
        <f t="shared" si="68"/>
        <v>0.52856340579710148</v>
      </c>
      <c r="T217" s="2">
        <f>(D217-(R217/1.156))/D217</f>
        <v>0.59218287698711203</v>
      </c>
      <c r="U217" s="2">
        <f t="shared" si="64"/>
        <v>-1.5449275362318882E-2</v>
      </c>
    </row>
    <row r="218" spans="1:21" ht="12.75" customHeight="1">
      <c r="A218" t="s">
        <v>30</v>
      </c>
      <c r="B218" s="3" t="s">
        <v>247</v>
      </c>
      <c r="D218">
        <v>2733</v>
      </c>
      <c r="F218" s="1">
        <v>38991</v>
      </c>
      <c r="G218">
        <v>1563</v>
      </c>
      <c r="H218" s="2">
        <v>0.16200000000000001</v>
      </c>
      <c r="I218" s="2">
        <f t="shared" si="65"/>
        <v>0.42810098792535672</v>
      </c>
      <c r="J218" s="2">
        <f>(D218-(G218/1.163))/D218</f>
        <v>0.50825536365034973</v>
      </c>
      <c r="K218">
        <f t="shared" si="63"/>
        <v>1436.3970000000002</v>
      </c>
      <c r="L218" s="2">
        <f t="shared" si="66"/>
        <v>0.4744248079034028</v>
      </c>
      <c r="M218" s="2">
        <f>(D218-(K218/1.163))/D218</f>
        <v>0.54808667919467136</v>
      </c>
      <c r="N218">
        <v>1343</v>
      </c>
      <c r="O218" s="2">
        <v>0.16200000000000001</v>
      </c>
      <c r="P218" s="2">
        <f t="shared" si="67"/>
        <v>0.50859860958653491</v>
      </c>
      <c r="Q218" s="2">
        <f>(D218-(N218/1.158))/D218</f>
        <v>0.57564646769130823</v>
      </c>
      <c r="R218">
        <f t="shared" si="62"/>
        <v>1234.2170000000001</v>
      </c>
      <c r="S218" s="2">
        <f t="shared" si="68"/>
        <v>0.5484021222100256</v>
      </c>
      <c r="T218" s="2">
        <f>(D218-(R218/1.158))/D218</f>
        <v>0.61001910380831226</v>
      </c>
      <c r="U218" s="2">
        <f t="shared" si="64"/>
        <v>-7.3977314306622799E-2</v>
      </c>
    </row>
    <row r="219" spans="1:21" ht="12.75" customHeight="1">
      <c r="A219" t="s">
        <v>30</v>
      </c>
      <c r="B219" s="3" t="s">
        <v>248</v>
      </c>
      <c r="D219">
        <v>3938</v>
      </c>
      <c r="F219" s="1">
        <v>38961</v>
      </c>
      <c r="G219">
        <v>2625</v>
      </c>
      <c r="H219" s="2">
        <v>0.20399999999999999</v>
      </c>
      <c r="I219" s="2">
        <f t="shared" si="65"/>
        <v>0.33341797866937534</v>
      </c>
      <c r="J219" s="2">
        <f>(D219-(G219/1.161))/D219</f>
        <v>0.42585527878499174</v>
      </c>
      <c r="K219">
        <f t="shared" si="63"/>
        <v>2357.25</v>
      </c>
      <c r="L219" s="2">
        <f t="shared" si="66"/>
        <v>0.40140934484509905</v>
      </c>
      <c r="M219" s="2">
        <f>(D219-(K219/1.161))/D219</f>
        <v>0.48441804034892255</v>
      </c>
      <c r="N219">
        <v>2449</v>
      </c>
      <c r="O219" s="2">
        <v>0.16700000000000001</v>
      </c>
      <c r="P219" s="2">
        <f t="shared" si="67"/>
        <v>0.37811071609954294</v>
      </c>
      <c r="Q219" s="2">
        <f>((D219-(K219/1.156))/D219)</f>
        <v>0.48218801457188493</v>
      </c>
      <c r="R219">
        <f t="shared" si="62"/>
        <v>2244.5084999999999</v>
      </c>
      <c r="S219" s="2">
        <f t="shared" si="68"/>
        <v>0.4300384713052311</v>
      </c>
      <c r="T219" s="2">
        <f>(D219-(R219/1.156))/D219</f>
        <v>0.50695369490071895</v>
      </c>
      <c r="U219" s="2">
        <f t="shared" si="64"/>
        <v>-2.8629126460132048E-2</v>
      </c>
    </row>
    <row r="220" spans="1:21" ht="12.75" customHeight="1">
      <c r="A220" t="s">
        <v>30</v>
      </c>
      <c r="B220" s="3" t="s">
        <v>249</v>
      </c>
      <c r="D220">
        <v>3203</v>
      </c>
      <c r="F220" s="1">
        <v>38961</v>
      </c>
      <c r="G220">
        <v>1698</v>
      </c>
      <c r="H220" s="2">
        <v>0.218</v>
      </c>
      <c r="I220" s="2">
        <f t="shared" si="65"/>
        <v>0.46987199500468313</v>
      </c>
      <c r="J220" s="2">
        <f>(D220-(G220/1.161))/D220</f>
        <v>0.54338673127018355</v>
      </c>
      <c r="K220">
        <f t="shared" si="63"/>
        <v>1512.9180000000001</v>
      </c>
      <c r="L220" s="2">
        <f t="shared" si="66"/>
        <v>0.52765594754917267</v>
      </c>
      <c r="M220" s="2">
        <f>(D220-(K220/1.161))/D220</f>
        <v>0.5931575775617336</v>
      </c>
      <c r="N220">
        <v>1606</v>
      </c>
      <c r="O220" s="2">
        <v>0.20699999999999999</v>
      </c>
      <c r="P220" s="2">
        <f t="shared" si="67"/>
        <v>0.49859506712457069</v>
      </c>
      <c r="Q220" s="2">
        <f>((D220-(K220/1.156))/D220)</f>
        <v>0.5913978785027445</v>
      </c>
      <c r="R220">
        <f t="shared" ref="R220:R283" si="69">N220*(1-(O220/2))</f>
        <v>1439.779</v>
      </c>
      <c r="S220" s="2">
        <f t="shared" si="68"/>
        <v>0.55049047767717763</v>
      </c>
      <c r="T220" s="2">
        <f>(D220-(R220/1.156))/D220</f>
        <v>0.61115093224669348</v>
      </c>
      <c r="U220" s="2">
        <f t="shared" si="64"/>
        <v>-2.283453012800496E-2</v>
      </c>
    </row>
    <row r="221" spans="1:21" ht="12.75" customHeight="1">
      <c r="A221" t="s">
        <v>30</v>
      </c>
      <c r="B221" s="3" t="s">
        <v>250</v>
      </c>
      <c r="D221">
        <v>3924</v>
      </c>
      <c r="F221" s="1">
        <v>38961</v>
      </c>
      <c r="G221">
        <v>2806</v>
      </c>
      <c r="H221" s="2">
        <v>0.17799999999999999</v>
      </c>
      <c r="I221" s="2">
        <f t="shared" si="65"/>
        <v>0.28491335372069315</v>
      </c>
      <c r="J221" s="2">
        <f>(D221-(G221/1.161))/D221</f>
        <v>0.38407696272238862</v>
      </c>
      <c r="K221">
        <f t="shared" si="63"/>
        <v>2556.2660000000001</v>
      </c>
      <c r="L221" s="2">
        <f t="shared" si="66"/>
        <v>0.34855606523955146</v>
      </c>
      <c r="M221" s="2">
        <f>(D221-(K221/1.161))/D221</f>
        <v>0.43889411304009607</v>
      </c>
      <c r="N221">
        <v>2707</v>
      </c>
      <c r="O221" s="2">
        <v>0.217</v>
      </c>
      <c r="P221" s="2">
        <f t="shared" si="67"/>
        <v>0.31014271151885831</v>
      </c>
      <c r="Q221" s="2">
        <f>((D221-(K221/1.156))/D221)</f>
        <v>0.43646718446327981</v>
      </c>
      <c r="R221">
        <f t="shared" si="69"/>
        <v>2413.2905000000001</v>
      </c>
      <c r="S221" s="2">
        <f t="shared" si="68"/>
        <v>0.38499222731906219</v>
      </c>
      <c r="T221" s="2">
        <f>(D221-(R221/1.156))/D221</f>
        <v>0.46798635581233744</v>
      </c>
      <c r="U221" s="2">
        <f t="shared" si="64"/>
        <v>-3.6436162079510725E-2</v>
      </c>
    </row>
    <row r="222" spans="1:21" ht="12.75" customHeight="1">
      <c r="A222" t="s">
        <v>30</v>
      </c>
      <c r="B222" s="3" t="s">
        <v>251</v>
      </c>
      <c r="D222">
        <v>2982</v>
      </c>
      <c r="F222" s="1">
        <v>38961</v>
      </c>
      <c r="G222">
        <v>1746</v>
      </c>
      <c r="H222" s="2">
        <v>0.44400000000000001</v>
      </c>
      <c r="I222" s="2">
        <f t="shared" si="65"/>
        <v>0.41448692152917505</v>
      </c>
      <c r="J222" s="2">
        <f>(D222-(G222/1.161))/D222</f>
        <v>0.49568210295363913</v>
      </c>
      <c r="K222">
        <f t="shared" si="63"/>
        <v>1358.3880000000001</v>
      </c>
      <c r="L222" s="2">
        <f t="shared" si="66"/>
        <v>0.54447082494969812</v>
      </c>
      <c r="M222" s="2">
        <f>(D222-(K222/1.161))/D222</f>
        <v>0.60764067609793126</v>
      </c>
      <c r="N222">
        <v>1478</v>
      </c>
      <c r="O222" s="2">
        <v>0.14000000000000001</v>
      </c>
      <c r="P222" s="2">
        <f t="shared" si="67"/>
        <v>0.50435949027498328</v>
      </c>
      <c r="Q222" s="2">
        <f>((D222-(K222/1.156))/D222)</f>
        <v>0.60594362019870085</v>
      </c>
      <c r="R222">
        <f t="shared" si="69"/>
        <v>1374.54</v>
      </c>
      <c r="S222" s="2">
        <f t="shared" si="68"/>
        <v>0.53905432595573444</v>
      </c>
      <c r="T222" s="2">
        <f>(D222-(R222/1.156))/D222</f>
        <v>0.60125806743575638</v>
      </c>
      <c r="U222" s="2">
        <f t="shared" si="64"/>
        <v>5.416498993963681E-3</v>
      </c>
    </row>
    <row r="223" spans="1:21" ht="12.75" customHeight="1">
      <c r="A223" t="s">
        <v>30</v>
      </c>
      <c r="B223" s="3" t="s">
        <v>266</v>
      </c>
      <c r="D223">
        <v>2852</v>
      </c>
      <c r="F223" s="1">
        <v>38961</v>
      </c>
      <c r="G223">
        <v>1508</v>
      </c>
      <c r="H223" s="2">
        <v>0.17199999999999999</v>
      </c>
      <c r="I223" s="2">
        <f t="shared" si="65"/>
        <v>0.47124824684431976</v>
      </c>
      <c r="J223" s="2">
        <f>(D223-(G223/1.161))/D223</f>
        <v>0.54457213337150712</v>
      </c>
      <c r="K223">
        <f t="shared" si="63"/>
        <v>1378.3120000000001</v>
      </c>
      <c r="L223" s="2">
        <f t="shared" si="66"/>
        <v>0.51672089761570827</v>
      </c>
      <c r="M223" s="2">
        <f>(D223-(K223/1.161))/D223</f>
        <v>0.58373892990155751</v>
      </c>
      <c r="N223">
        <v>1329</v>
      </c>
      <c r="O223" s="2">
        <v>0.185</v>
      </c>
      <c r="P223" s="2">
        <f t="shared" si="67"/>
        <v>0.53401122019635339</v>
      </c>
      <c r="Q223" s="2">
        <f>((D223-(K223/1.156))/D223)</f>
        <v>0.58193849274715248</v>
      </c>
      <c r="R223">
        <f t="shared" si="69"/>
        <v>1206.0674999999999</v>
      </c>
      <c r="S223" s="2">
        <f t="shared" si="68"/>
        <v>0.57711518232819081</v>
      </c>
      <c r="T223" s="2">
        <f>(D223-(R223/1.156))/D223</f>
        <v>0.63418268367490549</v>
      </c>
      <c r="U223" s="2">
        <f t="shared" si="64"/>
        <v>-6.0394284712482538E-2</v>
      </c>
    </row>
    <row r="224" spans="1:21" ht="12.75" customHeight="1">
      <c r="A224" t="s">
        <v>30</v>
      </c>
      <c r="B224" s="3" t="s">
        <v>252</v>
      </c>
      <c r="D224">
        <v>2741</v>
      </c>
      <c r="F224" s="1">
        <v>38991</v>
      </c>
      <c r="G224">
        <v>1603</v>
      </c>
      <c r="H224" s="2">
        <v>0.10299999999999999</v>
      </c>
      <c r="I224" s="2">
        <f t="shared" si="65"/>
        <v>0.41517694272163447</v>
      </c>
      <c r="J224" s="2">
        <f>(D224-(G224/1.163))/D224</f>
        <v>0.49714268505729531</v>
      </c>
      <c r="K224">
        <f t="shared" si="63"/>
        <v>1520.4455</v>
      </c>
      <c r="L224" s="2">
        <f t="shared" si="66"/>
        <v>0.44529533017147027</v>
      </c>
      <c r="M224" s="2">
        <f>(D224-(K224/1.163))/D224</f>
        <v>0.52303983677684462</v>
      </c>
      <c r="N224">
        <v>1302</v>
      </c>
      <c r="O224" s="2">
        <v>0.17100000000000001</v>
      </c>
      <c r="P224" s="2">
        <f t="shared" si="67"/>
        <v>0.52499087924115284</v>
      </c>
      <c r="Q224" s="2">
        <f>(D224-(N224/1.158))/D224</f>
        <v>0.5898021409681804</v>
      </c>
      <c r="R224">
        <f t="shared" si="69"/>
        <v>1190.6789999999999</v>
      </c>
      <c r="S224" s="2">
        <f t="shared" si="68"/>
        <v>0.56560415906603434</v>
      </c>
      <c r="T224" s="2">
        <f>(D224-(R224/1.158))/D224</f>
        <v>0.62487405791540096</v>
      </c>
      <c r="U224" s="2">
        <f t="shared" si="64"/>
        <v>-0.12030882889456407</v>
      </c>
    </row>
    <row r="225" spans="1:21" ht="12.75" customHeight="1">
      <c r="A225" t="s">
        <v>30</v>
      </c>
      <c r="B225" s="3" t="s">
        <v>253</v>
      </c>
      <c r="D225">
        <v>3493</v>
      </c>
      <c r="F225" s="1">
        <v>38991</v>
      </c>
      <c r="G225">
        <v>2239</v>
      </c>
      <c r="H225" s="2">
        <v>0.22800000000000001</v>
      </c>
      <c r="I225" s="2">
        <f t="shared" si="65"/>
        <v>0.35900372172917261</v>
      </c>
      <c r="J225" s="2">
        <f>(D225-(G225/1.163))/D225</f>
        <v>0.44884240905345885</v>
      </c>
      <c r="K225">
        <f t="shared" si="63"/>
        <v>1983.7540000000001</v>
      </c>
      <c r="L225" s="2">
        <f t="shared" si="66"/>
        <v>0.43207729745204693</v>
      </c>
      <c r="M225" s="2">
        <f>(D225-(K225/1.163))/D225</f>
        <v>0.51167437442136443</v>
      </c>
      <c r="N225">
        <v>1943</v>
      </c>
      <c r="O225" s="2">
        <v>0.16800000000000001</v>
      </c>
      <c r="P225" s="2">
        <f t="shared" si="67"/>
        <v>0.44374463212138565</v>
      </c>
      <c r="Q225" s="2">
        <f>(D225-(N225/1.158))/D225</f>
        <v>0.51964130580430534</v>
      </c>
      <c r="R225">
        <f t="shared" si="69"/>
        <v>1779.788</v>
      </c>
      <c r="S225" s="2">
        <f t="shared" si="68"/>
        <v>0.49047008302318923</v>
      </c>
      <c r="T225" s="2">
        <f>(D225-(R225/1.158))/D225</f>
        <v>0.55999143611674362</v>
      </c>
      <c r="U225" s="2">
        <f t="shared" si="64"/>
        <v>-5.8392785571142303E-2</v>
      </c>
    </row>
    <row r="226" spans="1:21" ht="12.75" customHeight="1">
      <c r="A226" t="s">
        <v>30</v>
      </c>
      <c r="B226" s="3" t="s">
        <v>254</v>
      </c>
      <c r="D226">
        <v>2745</v>
      </c>
      <c r="F226" s="1">
        <v>38991</v>
      </c>
      <c r="G226">
        <v>1323</v>
      </c>
      <c r="H226" s="2">
        <v>0.30599999999999999</v>
      </c>
      <c r="I226" s="2">
        <f t="shared" si="65"/>
        <v>0.5180327868852459</v>
      </c>
      <c r="J226" s="2">
        <f>(D226-(G226/1.163))/D226</f>
        <v>0.58558279181878414</v>
      </c>
      <c r="K226">
        <f t="shared" si="63"/>
        <v>1120.5809999999999</v>
      </c>
      <c r="L226" s="2">
        <f t="shared" si="66"/>
        <v>0.59177377049180335</v>
      </c>
      <c r="M226" s="2">
        <f>(D226-(K226/1.163))/D226</f>
        <v>0.64898862467051022</v>
      </c>
      <c r="N226">
        <v>1153</v>
      </c>
      <c r="O226" s="2">
        <v>0.254</v>
      </c>
      <c r="P226" s="2">
        <f t="shared" si="67"/>
        <v>0.57996357012750455</v>
      </c>
      <c r="Q226" s="2">
        <f>(D226-(N226/1.158))/D226</f>
        <v>0.63727424017919221</v>
      </c>
      <c r="R226">
        <f t="shared" si="69"/>
        <v>1006.569</v>
      </c>
      <c r="S226" s="2">
        <f t="shared" si="68"/>
        <v>0.63330819672131144</v>
      </c>
      <c r="T226" s="2">
        <f>(D226-(R226/1.158))/D226</f>
        <v>0.68334041167643467</v>
      </c>
      <c r="U226" s="2">
        <f t="shared" si="64"/>
        <v>-4.1534426229508092E-2</v>
      </c>
    </row>
    <row r="227" spans="1:21" ht="12.75" customHeight="1">
      <c r="A227" t="s">
        <v>30</v>
      </c>
      <c r="B227" s="3" t="s">
        <v>255</v>
      </c>
      <c r="D227">
        <v>3113</v>
      </c>
      <c r="F227" s="1">
        <v>38991</v>
      </c>
      <c r="G227">
        <v>1740</v>
      </c>
      <c r="H227" s="2">
        <v>0.157</v>
      </c>
      <c r="I227" s="2">
        <f t="shared" si="65"/>
        <v>0.44105364600064245</v>
      </c>
      <c r="J227" s="2">
        <f>(D227-(G227/1.163))/D227</f>
        <v>0.51939264488447334</v>
      </c>
      <c r="K227">
        <f t="shared" si="63"/>
        <v>1603.41</v>
      </c>
      <c r="L227" s="2">
        <f t="shared" si="66"/>
        <v>0.48493093478959198</v>
      </c>
      <c r="M227" s="2">
        <f>(D227-(K227/1.163))/D227</f>
        <v>0.55712032226104213</v>
      </c>
      <c r="N227">
        <v>1618</v>
      </c>
      <c r="O227" s="2">
        <v>0.186</v>
      </c>
      <c r="P227" s="2">
        <f t="shared" si="67"/>
        <v>0.48024413748795375</v>
      </c>
      <c r="Q227" s="2">
        <f>(D227-(N227/1.158))/D227</f>
        <v>0.55116074049046082</v>
      </c>
      <c r="R227">
        <f t="shared" si="69"/>
        <v>1467.5260000000001</v>
      </c>
      <c r="S227" s="2">
        <f t="shared" si="68"/>
        <v>0.52858143270157398</v>
      </c>
      <c r="T227" s="2">
        <f>(D227-(R227/1.158))/D227</f>
        <v>0.59290279162484805</v>
      </c>
      <c r="U227" s="2">
        <f t="shared" si="64"/>
        <v>-4.3650497911982E-2</v>
      </c>
    </row>
    <row r="228" spans="1:21" ht="12.75" customHeight="1">
      <c r="A228" t="s">
        <v>30</v>
      </c>
      <c r="B228" s="3" t="s">
        <v>256</v>
      </c>
      <c r="D228">
        <v>4194</v>
      </c>
      <c r="F228" s="1">
        <v>38961</v>
      </c>
      <c r="G228">
        <v>3130</v>
      </c>
      <c r="H228" s="2">
        <v>0.20799999999999999</v>
      </c>
      <c r="I228" s="2">
        <f t="shared" si="65"/>
        <v>0.25369575584167858</v>
      </c>
      <c r="J228" s="2">
        <f>(D228-(G228/1.161))/D228</f>
        <v>0.35718842019093772</v>
      </c>
      <c r="K228">
        <f t="shared" si="63"/>
        <v>2804.48</v>
      </c>
      <c r="L228" s="2">
        <f t="shared" si="66"/>
        <v>0.33131139723414399</v>
      </c>
      <c r="M228" s="2">
        <f>(D228-(K228/1.161))/D228</f>
        <v>0.4240408244910801</v>
      </c>
      <c r="N228">
        <v>2990</v>
      </c>
      <c r="O228" s="2">
        <v>0.20100000000000001</v>
      </c>
      <c r="P228" s="2">
        <f t="shared" si="67"/>
        <v>0.28707677634716261</v>
      </c>
      <c r="Q228" s="2">
        <f>((D228-(K228/1.156))/D228)</f>
        <v>0.42154965158662977</v>
      </c>
      <c r="R228">
        <f t="shared" si="69"/>
        <v>2689.5050000000001</v>
      </c>
      <c r="S228" s="2">
        <f t="shared" si="68"/>
        <v>0.35872556032427272</v>
      </c>
      <c r="T228" s="2">
        <f>(D228-(R228/1.156))/D228</f>
        <v>0.44526432554002832</v>
      </c>
      <c r="U228" s="2">
        <f t="shared" si="64"/>
        <v>-2.7414163090128729E-2</v>
      </c>
    </row>
    <row r="229" spans="1:21" ht="12.75" customHeight="1">
      <c r="A229" t="s">
        <v>30</v>
      </c>
      <c r="B229" s="3" t="s">
        <v>257</v>
      </c>
      <c r="D229">
        <v>3206</v>
      </c>
      <c r="F229" s="1">
        <v>38961</v>
      </c>
      <c r="G229">
        <v>1962</v>
      </c>
      <c r="H229" s="2">
        <v>0.17299999999999999</v>
      </c>
      <c r="I229" s="2">
        <f t="shared" si="65"/>
        <v>0.38802245789145351</v>
      </c>
      <c r="J229" s="2">
        <f>(D229-(G229/1.161))/D229</f>
        <v>0.47288756063002024</v>
      </c>
      <c r="K229">
        <f t="shared" si="63"/>
        <v>1792.287</v>
      </c>
      <c r="L229" s="2">
        <f t="shared" si="66"/>
        <v>0.44095851528384278</v>
      </c>
      <c r="M229" s="2">
        <f>(D229-(K229/1.161))/D229</f>
        <v>0.5184827866355235</v>
      </c>
      <c r="N229">
        <v>1836</v>
      </c>
      <c r="O229" s="2">
        <v>0.23</v>
      </c>
      <c r="P229" s="2">
        <f t="shared" si="67"/>
        <v>0.42732376793512167</v>
      </c>
      <c r="Q229" s="2">
        <f>((D229-(K229/1.156))/D229)</f>
        <v>0.51640009972650758</v>
      </c>
      <c r="R229">
        <f t="shared" si="69"/>
        <v>1624.8600000000001</v>
      </c>
      <c r="S229" s="2">
        <f t="shared" si="68"/>
        <v>0.49318153462258263</v>
      </c>
      <c r="T229" s="2">
        <f>(D229-(R229/1.156))/D229</f>
        <v>0.56157572199185346</v>
      </c>
      <c r="U229" s="2">
        <f t="shared" si="64"/>
        <v>-5.2223019338739851E-2</v>
      </c>
    </row>
    <row r="230" spans="1:21" ht="12.75" customHeight="1">
      <c r="A230" t="s">
        <v>30</v>
      </c>
      <c r="B230" s="3" t="s">
        <v>285</v>
      </c>
      <c r="D230">
        <v>3012</v>
      </c>
      <c r="F230" s="1">
        <v>38991</v>
      </c>
      <c r="H230" s="2">
        <v>0.22600000000000001</v>
      </c>
      <c r="N230">
        <v>1834</v>
      </c>
      <c r="O230" s="2">
        <v>0.221</v>
      </c>
      <c r="P230" s="2">
        <f t="shared" si="67"/>
        <v>0.39110225763612216</v>
      </c>
      <c r="Q230" s="2">
        <f>(D230-(N230/1.158))/D230</f>
        <v>0.47418156963395697</v>
      </c>
      <c r="R230">
        <f t="shared" si="69"/>
        <v>1631.3429999999998</v>
      </c>
      <c r="S230" s="2">
        <f t="shared" si="68"/>
        <v>0.45838545816733073</v>
      </c>
      <c r="T230" s="2">
        <f>(D230-(R230/1.158))/D230</f>
        <v>0.5322845061894047</v>
      </c>
      <c r="U230" s="2"/>
    </row>
    <row r="231" spans="1:21" ht="12.75" customHeight="1">
      <c r="A231" t="s">
        <v>30</v>
      </c>
      <c r="B231" s="3" t="s">
        <v>258</v>
      </c>
      <c r="D231">
        <v>3441</v>
      </c>
      <c r="F231" s="1">
        <v>38991</v>
      </c>
      <c r="G231">
        <v>2085</v>
      </c>
      <c r="H231" s="2">
        <v>0.33100000000000002</v>
      </c>
      <c r="I231" s="2">
        <f t="shared" ref="I231:I274" si="70">(D231-G231)/D231</f>
        <v>0.39407149084568438</v>
      </c>
      <c r="J231" s="2">
        <f>(D231-(G231/1.163))/D231</f>
        <v>0.47899526297995221</v>
      </c>
      <c r="K231">
        <f t="shared" si="63"/>
        <v>1739.9325000000001</v>
      </c>
      <c r="L231" s="2">
        <f t="shared" si="66"/>
        <v>0.49435265911072357</v>
      </c>
      <c r="M231" s="2">
        <f>(D231-(K231/1.163))/D231</f>
        <v>0.56522154695677007</v>
      </c>
      <c r="N231">
        <v>1696</v>
      </c>
      <c r="O231" s="2">
        <v>0.17</v>
      </c>
      <c r="P231" s="2">
        <f t="shared" si="67"/>
        <v>0.50712002324905547</v>
      </c>
      <c r="Q231" s="2">
        <f>(D231-(N231/1.158))/D231</f>
        <v>0.5743696228402897</v>
      </c>
      <c r="R231">
        <f t="shared" si="69"/>
        <v>1551.8400000000001</v>
      </c>
      <c r="S231" s="2">
        <f t="shared" si="68"/>
        <v>0.5490148212728857</v>
      </c>
      <c r="T231" s="2">
        <f>(D231-(R231/1.158))/D231</f>
        <v>0.61054820489886508</v>
      </c>
      <c r="U231" s="2">
        <f t="shared" si="64"/>
        <v>-5.4662162162162131E-2</v>
      </c>
    </row>
    <row r="232" spans="1:21" ht="12.75" customHeight="1">
      <c r="A232" t="s">
        <v>30</v>
      </c>
      <c r="B232" s="3" t="s">
        <v>259</v>
      </c>
      <c r="D232">
        <v>3072</v>
      </c>
      <c r="F232" s="1">
        <v>38991</v>
      </c>
      <c r="G232">
        <v>1930</v>
      </c>
      <c r="H232" s="2">
        <v>0.29599999999999999</v>
      </c>
      <c r="I232" s="2">
        <f t="shared" si="70"/>
        <v>0.37174479166666669</v>
      </c>
      <c r="J232" s="2">
        <f>(D232-(G232/1.163))/D232</f>
        <v>0.4597977572370307</v>
      </c>
      <c r="K232">
        <f t="shared" si="63"/>
        <v>1644.36</v>
      </c>
      <c r="L232" s="2">
        <f t="shared" si="66"/>
        <v>0.46472656250000005</v>
      </c>
      <c r="M232" s="2">
        <f>(D232-(K232/1.163))/D232</f>
        <v>0.53974768916595017</v>
      </c>
      <c r="N232">
        <v>1729</v>
      </c>
      <c r="O232" s="2">
        <v>0.21299999999999999</v>
      </c>
      <c r="P232" s="2">
        <f t="shared" si="67"/>
        <v>0.43717447916666669</v>
      </c>
      <c r="Q232" s="2">
        <f>(D232-(N232/1.158))/D232</f>
        <v>0.51396759858952212</v>
      </c>
      <c r="R232">
        <f t="shared" si="69"/>
        <v>1544.8615</v>
      </c>
      <c r="S232" s="2">
        <f t="shared" si="68"/>
        <v>0.49711539713541669</v>
      </c>
      <c r="T232" s="2">
        <f>(D232-(R232/1.158))/D232</f>
        <v>0.56573004933973803</v>
      </c>
      <c r="U232" s="2">
        <f t="shared" si="64"/>
        <v>-3.2388834635416641E-2</v>
      </c>
    </row>
    <row r="233" spans="1:21" ht="12.75" customHeight="1">
      <c r="A233" t="s">
        <v>30</v>
      </c>
      <c r="B233" s="3" t="s">
        <v>260</v>
      </c>
      <c r="D233">
        <v>2463</v>
      </c>
      <c r="F233" s="1">
        <v>38991</v>
      </c>
      <c r="G233">
        <v>1410</v>
      </c>
      <c r="H233" s="2">
        <v>0.12</v>
      </c>
      <c r="I233" s="2">
        <f t="shared" si="70"/>
        <v>0.42752740560292324</v>
      </c>
      <c r="J233" s="2">
        <f>(D233-(G233/1.163))/D233</f>
        <v>0.50776217162762105</v>
      </c>
      <c r="K233">
        <f t="shared" si="63"/>
        <v>1325.3999999999999</v>
      </c>
      <c r="L233" s="2">
        <f t="shared" ref="L233:L264" si="71">(D233-K233)/D233</f>
        <v>0.4618757612667479</v>
      </c>
      <c r="M233" s="2">
        <f>(D233-(K233/1.163))/D233</f>
        <v>0.53729644132996379</v>
      </c>
      <c r="N233">
        <v>1175</v>
      </c>
      <c r="O233" s="2">
        <v>0.17699999999999999</v>
      </c>
      <c r="P233" s="2">
        <f t="shared" ref="P233:P264" si="72">(D233-N233)/D233</f>
        <v>0.52293950466910277</v>
      </c>
      <c r="Q233" s="2">
        <f>(D233-(N233/1.158))/D233</f>
        <v>0.5880306603360127</v>
      </c>
      <c r="R233">
        <f t="shared" si="69"/>
        <v>1071.0125</v>
      </c>
      <c r="S233" s="2">
        <f t="shared" ref="S233:S264" si="73">(D233-R233)/D233</f>
        <v>0.56515935850588717</v>
      </c>
      <c r="T233" s="2">
        <f>(D233-(R233/1.158))/D233</f>
        <v>0.62448994689627557</v>
      </c>
      <c r="U233" s="2">
        <f t="shared" si="64"/>
        <v>-0.10328359723913927</v>
      </c>
    </row>
    <row r="234" spans="1:21" ht="12.75" customHeight="1">
      <c r="A234" t="s">
        <v>30</v>
      </c>
      <c r="B234" s="3" t="s">
        <v>261</v>
      </c>
      <c r="D234">
        <v>3597</v>
      </c>
      <c r="F234" s="1">
        <v>38961</v>
      </c>
      <c r="G234">
        <v>2345</v>
      </c>
      <c r="H234" s="2">
        <v>0.23200000000000001</v>
      </c>
      <c r="I234" s="2">
        <f t="shared" si="70"/>
        <v>0.3480678343063664</v>
      </c>
      <c r="J234" s="2">
        <f>(D234-(G234/1.161))/D234</f>
        <v>0.43847358682718901</v>
      </c>
      <c r="K234">
        <f t="shared" si="63"/>
        <v>2072.98</v>
      </c>
      <c r="L234" s="2">
        <f t="shared" si="71"/>
        <v>0.42369196552682792</v>
      </c>
      <c r="M234" s="2">
        <f>(D234-(K234/1.161))/D234</f>
        <v>0.50361065075523503</v>
      </c>
      <c r="N234">
        <v>2087</v>
      </c>
      <c r="O234" s="2">
        <v>0.26300000000000001</v>
      </c>
      <c r="P234" s="2">
        <f t="shared" si="72"/>
        <v>0.41979427300528216</v>
      </c>
      <c r="Q234" s="2">
        <f>((D234-(K234/1.156))/D234)</f>
        <v>0.50146363799898597</v>
      </c>
      <c r="R234">
        <f t="shared" si="69"/>
        <v>1812.5595000000001</v>
      </c>
      <c r="S234" s="2">
        <f t="shared" si="73"/>
        <v>0.49609132610508755</v>
      </c>
      <c r="T234" s="2">
        <f>(D234-(R234/1.156))/D234</f>
        <v>0.56409284265145976</v>
      </c>
      <c r="U234" s="2">
        <f t="shared" si="64"/>
        <v>-7.2399360578259631E-2</v>
      </c>
    </row>
    <row r="235" spans="1:21" ht="12.75" customHeight="1">
      <c r="A235" t="s">
        <v>30</v>
      </c>
      <c r="B235" s="3" t="s">
        <v>262</v>
      </c>
      <c r="D235">
        <v>2926</v>
      </c>
      <c r="F235" s="1">
        <v>38961</v>
      </c>
      <c r="G235">
        <v>1640</v>
      </c>
      <c r="H235" s="2">
        <v>0.3</v>
      </c>
      <c r="I235" s="2">
        <f t="shared" si="70"/>
        <v>0.43950786056049213</v>
      </c>
      <c r="J235" s="2">
        <f>(D235-(G235/1.161))/D235</f>
        <v>0.5172332993630423</v>
      </c>
      <c r="K235">
        <f t="shared" si="63"/>
        <v>1394</v>
      </c>
      <c r="L235" s="2">
        <f t="shared" si="71"/>
        <v>0.52358168147641837</v>
      </c>
      <c r="M235" s="2">
        <f>(D235-(K235/1.161))/D235</f>
        <v>0.58964830445858596</v>
      </c>
      <c r="N235">
        <v>1457</v>
      </c>
      <c r="O235" s="2">
        <v>0.21099999999999999</v>
      </c>
      <c r="P235" s="2">
        <f t="shared" si="72"/>
        <v>0.50205058099794941</v>
      </c>
      <c r="Q235" s="2">
        <f>((D235-(K235/1.156))/D235)</f>
        <v>0.58787342688271482</v>
      </c>
      <c r="R235">
        <f t="shared" si="69"/>
        <v>1303.2864999999999</v>
      </c>
      <c r="S235" s="2">
        <f t="shared" si="73"/>
        <v>0.55458424470266576</v>
      </c>
      <c r="T235" s="2">
        <f>(D235-(R235/1.156))/D235</f>
        <v>0.61469225320299803</v>
      </c>
      <c r="U235" s="2">
        <f t="shared" si="64"/>
        <v>-3.1002563226247393E-2</v>
      </c>
    </row>
    <row r="236" spans="1:21" ht="12.75" customHeight="1">
      <c r="A236" t="s">
        <v>30</v>
      </c>
      <c r="B236" s="3" t="s">
        <v>263</v>
      </c>
      <c r="D236">
        <v>3616</v>
      </c>
      <c r="F236" s="1">
        <v>38961</v>
      </c>
      <c r="G236">
        <v>2414</v>
      </c>
      <c r="H236" s="2">
        <v>0.23100000000000001</v>
      </c>
      <c r="I236" s="2">
        <f t="shared" si="70"/>
        <v>0.33241150442477874</v>
      </c>
      <c r="J236" s="2">
        <f>(D236-(G236/1.161))/D236</f>
        <v>0.42498837590420219</v>
      </c>
      <c r="K236">
        <f t="shared" si="63"/>
        <v>2135.183</v>
      </c>
      <c r="L236" s="2">
        <f t="shared" si="71"/>
        <v>0.40951797566371684</v>
      </c>
      <c r="M236" s="2">
        <f>(D236-(K236/1.161))/D236</f>
        <v>0.49140221848726684</v>
      </c>
      <c r="N236">
        <v>2238</v>
      </c>
      <c r="O236" s="2">
        <v>0.20399999999999999</v>
      </c>
      <c r="P236" s="2">
        <f t="shared" si="72"/>
        <v>0.38108407079646017</v>
      </c>
      <c r="Q236" s="2">
        <f>((D236-(K236/1.156))/D236)</f>
        <v>0.48920240109318058</v>
      </c>
      <c r="R236">
        <f t="shared" si="69"/>
        <v>2009.7239999999999</v>
      </c>
      <c r="S236" s="2">
        <f t="shared" si="73"/>
        <v>0.44421349557522127</v>
      </c>
      <c r="T236" s="2">
        <f>(D236-(R236/1.156))/D236</f>
        <v>0.5192158266221637</v>
      </c>
      <c r="U236" s="2">
        <f t="shared" si="64"/>
        <v>-3.4695519911504435E-2</v>
      </c>
    </row>
    <row r="237" spans="1:21" ht="12.75" customHeight="1">
      <c r="A237" t="s">
        <v>30</v>
      </c>
      <c r="B237" s="3" t="s">
        <v>264</v>
      </c>
      <c r="D237">
        <v>2734</v>
      </c>
      <c r="F237" s="1">
        <v>38961</v>
      </c>
      <c r="G237">
        <v>1658</v>
      </c>
      <c r="H237" s="2">
        <v>0.17599999999999999</v>
      </c>
      <c r="I237" s="2">
        <f t="shared" si="70"/>
        <v>0.39356254572055599</v>
      </c>
      <c r="J237" s="2">
        <f>(D237-(G237/1.161))/D237</f>
        <v>0.47765938477222736</v>
      </c>
      <c r="K237">
        <f t="shared" si="63"/>
        <v>1512.096</v>
      </c>
      <c r="L237" s="2">
        <f t="shared" si="71"/>
        <v>0.44692904169714703</v>
      </c>
      <c r="M237" s="2">
        <f>(D237-(K237/1.161))/D237</f>
        <v>0.52362535891227135</v>
      </c>
      <c r="N237">
        <v>1471</v>
      </c>
      <c r="O237" s="2">
        <v>0.248</v>
      </c>
      <c r="P237" s="2">
        <f t="shared" si="72"/>
        <v>0.46196049743964884</v>
      </c>
      <c r="Q237" s="2">
        <f>((D237-(K237/1.156))/D237)</f>
        <v>0.52156491496293</v>
      </c>
      <c r="R237">
        <f t="shared" si="69"/>
        <v>1288.596</v>
      </c>
      <c r="S237" s="2">
        <f t="shared" si="73"/>
        <v>0.52867739575713235</v>
      </c>
      <c r="T237" s="2">
        <f>(D237-(R237/1.156))/D237</f>
        <v>0.59228148421897264</v>
      </c>
      <c r="U237" s="2">
        <f t="shared" si="64"/>
        <v>-8.1748354059985318E-2</v>
      </c>
    </row>
    <row r="238" spans="1:21" ht="12.75" customHeight="1">
      <c r="A238" t="s">
        <v>30</v>
      </c>
      <c r="B238" s="3" t="s">
        <v>265</v>
      </c>
      <c r="D238">
        <v>3479</v>
      </c>
      <c r="F238" s="1">
        <v>38991</v>
      </c>
      <c r="G238">
        <v>2120</v>
      </c>
      <c r="H238" s="2">
        <v>0.20799999999999999</v>
      </c>
      <c r="I238" s="2">
        <f t="shared" si="70"/>
        <v>0.39062949123311297</v>
      </c>
      <c r="J238" s="2">
        <f>(D238-(G238/1.163))/D238</f>
        <v>0.47603567603879021</v>
      </c>
      <c r="K238">
        <f t="shared" si="63"/>
        <v>1899.52</v>
      </c>
      <c r="L238" s="2">
        <f t="shared" si="71"/>
        <v>0.45400402414486923</v>
      </c>
      <c r="M238" s="2">
        <f>(D238-(K238/1.163))/D238</f>
        <v>0.530527965730756</v>
      </c>
      <c r="N238">
        <v>1944</v>
      </c>
      <c r="O238" s="2">
        <v>0.13700000000000001</v>
      </c>
      <c r="P238" s="2">
        <f t="shared" si="72"/>
        <v>0.44121874101753378</v>
      </c>
      <c r="Q238" s="2">
        <f>(D238-(N238/1.158))/D238</f>
        <v>0.51746005269217077</v>
      </c>
      <c r="R238">
        <f t="shared" si="69"/>
        <v>1810.836</v>
      </c>
      <c r="S238" s="2">
        <f t="shared" si="73"/>
        <v>0.47949525725783271</v>
      </c>
      <c r="T238" s="2">
        <f>(D238-(R238/1.158))/D238</f>
        <v>0.55051403908275709</v>
      </c>
      <c r="U238" s="2">
        <f t="shared" si="64"/>
        <v>-2.5491233112963474E-2</v>
      </c>
    </row>
    <row r="239" spans="1:21" ht="12.75" customHeight="1">
      <c r="A239" s="3" t="s">
        <v>30</v>
      </c>
      <c r="B239" s="3" t="s">
        <v>267</v>
      </c>
      <c r="D239">
        <v>3903</v>
      </c>
      <c r="F239" s="1">
        <v>38991</v>
      </c>
      <c r="G239">
        <v>2514</v>
      </c>
      <c r="H239" s="2">
        <v>0.23799999999999999</v>
      </c>
      <c r="I239" s="2">
        <f t="shared" si="70"/>
        <v>0.35588009223674094</v>
      </c>
      <c r="J239" s="2">
        <f>(D239-(G239/1.163))/D239</f>
        <v>0.44615657114079182</v>
      </c>
      <c r="K239">
        <f t="shared" si="63"/>
        <v>2214.8339999999998</v>
      </c>
      <c r="L239" s="2">
        <f t="shared" si="71"/>
        <v>0.43253036126056882</v>
      </c>
      <c r="M239" s="2">
        <f>(D239-(K239/1.163))/D239</f>
        <v>0.51206393917503767</v>
      </c>
      <c r="N239">
        <v>2194</v>
      </c>
      <c r="O239" s="2">
        <v>0.187</v>
      </c>
      <c r="P239" s="2">
        <f t="shared" si="72"/>
        <v>0.43786830643095054</v>
      </c>
      <c r="Q239" s="2">
        <f>(D239-(N239/1.158))/D239</f>
        <v>0.51456675857595036</v>
      </c>
      <c r="R239">
        <f t="shared" si="69"/>
        <v>1988.8609999999999</v>
      </c>
      <c r="S239" s="2">
        <f t="shared" si="73"/>
        <v>0.49042761977965671</v>
      </c>
      <c r="T239" s="2">
        <f>(D239-(R239/1.158))/D239</f>
        <v>0.55995476664909893</v>
      </c>
      <c r="U239" s="2">
        <f t="shared" si="64"/>
        <v>-5.7897258519087891E-2</v>
      </c>
    </row>
    <row r="240" spans="1:21" ht="12.75" customHeight="1">
      <c r="A240" t="s">
        <v>41</v>
      </c>
      <c r="D240">
        <v>2718</v>
      </c>
      <c r="F240" s="1">
        <v>38961</v>
      </c>
      <c r="G240">
        <v>1664</v>
      </c>
      <c r="H240" s="2">
        <v>0.248</v>
      </c>
      <c r="I240" s="2">
        <f t="shared" si="70"/>
        <v>0.38778513612950699</v>
      </c>
      <c r="J240" s="2">
        <f>(D240-(G240/1.161))/D240</f>
        <v>0.47268314912102238</v>
      </c>
      <c r="K240">
        <f t="shared" si="63"/>
        <v>1457.664</v>
      </c>
      <c r="L240" s="2">
        <f t="shared" si="71"/>
        <v>0.46369977924944811</v>
      </c>
      <c r="M240" s="2">
        <f>(D240-(K240/1.161))/D240</f>
        <v>0.53807043863001569</v>
      </c>
      <c r="N240">
        <v>1581</v>
      </c>
      <c r="O240" s="2">
        <v>0.248</v>
      </c>
      <c r="P240" s="2">
        <f t="shared" si="72"/>
        <v>0.41832229580573954</v>
      </c>
      <c r="Q240" s="2">
        <f>((D240-(K240/1.156))/D240)</f>
        <v>0.53607247339917652</v>
      </c>
      <c r="R240">
        <f t="shared" si="69"/>
        <v>1384.9559999999999</v>
      </c>
      <c r="S240" s="2">
        <f t="shared" si="73"/>
        <v>0.49045033112582787</v>
      </c>
      <c r="T240" s="2">
        <f>(D240-(R240/1.156))/D240</f>
        <v>0.55921308920919366</v>
      </c>
      <c r="U240" s="2">
        <f t="shared" si="64"/>
        <v>-2.6750551876379758E-2</v>
      </c>
    </row>
    <row r="241" spans="1:21" ht="12.75" customHeight="1">
      <c r="A241" t="s">
        <v>41</v>
      </c>
      <c r="B241" t="s">
        <v>41</v>
      </c>
      <c r="D241">
        <v>2717</v>
      </c>
      <c r="F241" s="1">
        <v>38961</v>
      </c>
      <c r="G241">
        <v>1707</v>
      </c>
      <c r="H241" s="2">
        <v>0.25900000000000001</v>
      </c>
      <c r="I241" s="2">
        <f t="shared" si="70"/>
        <v>0.37173352962826645</v>
      </c>
      <c r="J241" s="2">
        <f>(D241-(G241/1.161))/D241</f>
        <v>0.45885747599333893</v>
      </c>
      <c r="K241">
        <f t="shared" si="63"/>
        <v>1485.9435000000001</v>
      </c>
      <c r="L241" s="2">
        <f t="shared" si="71"/>
        <v>0.45309403754140593</v>
      </c>
      <c r="M241" s="2">
        <f>(D241-(K241/1.161))/D241</f>
        <v>0.52893543285220146</v>
      </c>
      <c r="N241">
        <v>1624</v>
      </c>
      <c r="O241" s="2">
        <v>0.23499999999999999</v>
      </c>
      <c r="P241" s="2">
        <f t="shared" si="72"/>
        <v>0.40228192859771805</v>
      </c>
      <c r="Q241" s="2">
        <f>((D241-(K241/1.156))/D241)</f>
        <v>0.52689795635069714</v>
      </c>
      <c r="R241">
        <f t="shared" si="69"/>
        <v>1433.18</v>
      </c>
      <c r="S241" s="2">
        <f t="shared" si="73"/>
        <v>0.47251380198748616</v>
      </c>
      <c r="T241" s="2">
        <f>(D241-(R241/1.156))/D241</f>
        <v>0.54369706054280809</v>
      </c>
      <c r="U241" s="2">
        <f t="shared" si="64"/>
        <v>-1.9419764446080234E-2</v>
      </c>
    </row>
    <row r="242" spans="1:21" ht="12.75" customHeight="1">
      <c r="A242" t="s">
        <v>41</v>
      </c>
      <c r="B242" t="s">
        <v>78</v>
      </c>
      <c r="D242">
        <v>2912</v>
      </c>
      <c r="F242" s="1">
        <v>38961</v>
      </c>
      <c r="G242">
        <v>1737</v>
      </c>
      <c r="H242" s="2">
        <v>0.223</v>
      </c>
      <c r="I242" s="2">
        <f t="shared" si="70"/>
        <v>0.40350274725274726</v>
      </c>
      <c r="J242" s="2">
        <f>(D242-(G242/1.161))/D242</f>
        <v>0.4862211431978874</v>
      </c>
      <c r="K242">
        <f t="shared" si="63"/>
        <v>1543.3244999999999</v>
      </c>
      <c r="L242" s="2">
        <f t="shared" si="71"/>
        <v>0.47001219093406593</v>
      </c>
      <c r="M242" s="2">
        <f>(D242-(K242/1.161))/D242</f>
        <v>0.54350748573132301</v>
      </c>
      <c r="N242">
        <v>1623</v>
      </c>
      <c r="O242" s="2">
        <v>0.23799999999999999</v>
      </c>
      <c r="P242" s="2">
        <f t="shared" si="72"/>
        <v>0.44265109890109888</v>
      </c>
      <c r="Q242" s="2">
        <f>((D242-(K242/1.156))/D242)</f>
        <v>0.54153303714019541</v>
      </c>
      <c r="R242">
        <f t="shared" si="69"/>
        <v>1429.8630000000001</v>
      </c>
      <c r="S242" s="2">
        <f t="shared" si="73"/>
        <v>0.50897561813186809</v>
      </c>
      <c r="T242" s="2">
        <f>(D242-(R242/1.156))/D242</f>
        <v>0.57523842398950531</v>
      </c>
      <c r="U242" s="2">
        <f t="shared" si="64"/>
        <v>-3.8963427197802158E-2</v>
      </c>
    </row>
    <row r="243" spans="1:21" ht="12.75" customHeight="1">
      <c r="A243" t="s">
        <v>41</v>
      </c>
      <c r="B243" t="s">
        <v>79</v>
      </c>
      <c r="D243">
        <v>2669</v>
      </c>
      <c r="F243" s="1">
        <v>38961</v>
      </c>
      <c r="G243">
        <v>1618</v>
      </c>
      <c r="H243" s="2">
        <v>0.27800000000000002</v>
      </c>
      <c r="I243" s="2">
        <f t="shared" si="70"/>
        <v>0.393780442113151</v>
      </c>
      <c r="J243" s="2">
        <f>(D243-(G243/1.161))/D243</f>
        <v>0.47784706469694316</v>
      </c>
      <c r="K243">
        <f t="shared" si="63"/>
        <v>1393.098</v>
      </c>
      <c r="L243" s="2">
        <f t="shared" si="71"/>
        <v>0.47804496065942303</v>
      </c>
      <c r="M243" s="2">
        <f>(D243-(K243/1.161))/D243</f>
        <v>0.55042632270406799</v>
      </c>
      <c r="N243">
        <v>1554</v>
      </c>
      <c r="O243" s="2">
        <v>0.28699999999999998</v>
      </c>
      <c r="P243" s="2">
        <f t="shared" si="72"/>
        <v>0.4177594604720869</v>
      </c>
      <c r="Q243" s="2">
        <f>((D243-(K243/1.156))/D243)</f>
        <v>0.54848179987839363</v>
      </c>
      <c r="R243">
        <f t="shared" si="69"/>
        <v>1331.001</v>
      </c>
      <c r="S243" s="2">
        <f t="shared" si="73"/>
        <v>0.50131097789434242</v>
      </c>
      <c r="T243" s="2">
        <f>(D243-(R243/1.156))/D243</f>
        <v>0.56860811236534814</v>
      </c>
      <c r="U243" s="2">
        <f t="shared" si="64"/>
        <v>-2.3266017234919389E-2</v>
      </c>
    </row>
    <row r="244" spans="1:21" ht="12.75" customHeight="1">
      <c r="A244" t="s">
        <v>41</v>
      </c>
      <c r="B244" t="s">
        <v>80</v>
      </c>
      <c r="D244">
        <v>2739</v>
      </c>
      <c r="F244" s="1">
        <v>38961</v>
      </c>
      <c r="G244">
        <v>1699</v>
      </c>
      <c r="H244" s="2">
        <v>0.245</v>
      </c>
      <c r="I244" s="2">
        <f t="shared" si="70"/>
        <v>0.37970062066447607</v>
      </c>
      <c r="J244" s="2">
        <f>(D244-(G244/1.161))/D244</f>
        <v>0.46571974217439799</v>
      </c>
      <c r="K244">
        <f t="shared" si="63"/>
        <v>1490.8724999999999</v>
      </c>
      <c r="L244" s="2">
        <f t="shared" si="71"/>
        <v>0.45568729463307778</v>
      </c>
      <c r="M244" s="2">
        <f>(D244-(K244/1.161))/D244</f>
        <v>0.53116907375803435</v>
      </c>
      <c r="N244">
        <v>1550</v>
      </c>
      <c r="O244" s="2">
        <v>0.25600000000000001</v>
      </c>
      <c r="P244" s="2">
        <f t="shared" si="72"/>
        <v>0.43410003650967505</v>
      </c>
      <c r="Q244" s="2">
        <f>((D244-(K244/1.156))/D244)</f>
        <v>0.52914125833311221</v>
      </c>
      <c r="R244">
        <f t="shared" si="69"/>
        <v>1351.6</v>
      </c>
      <c r="S244" s="2">
        <f t="shared" si="73"/>
        <v>0.50653523183643667</v>
      </c>
      <c r="T244" s="2">
        <f>(D244-(R244/1.156))/D244</f>
        <v>0.57312736318030855</v>
      </c>
      <c r="U244" s="2">
        <f t="shared" si="64"/>
        <v>-5.0847937203358895E-2</v>
      </c>
    </row>
    <row r="245" spans="1:21" ht="12.75" customHeight="1">
      <c r="A245" t="s">
        <v>41</v>
      </c>
      <c r="B245" t="s">
        <v>81</v>
      </c>
      <c r="D245">
        <v>2457</v>
      </c>
      <c r="F245" s="1">
        <v>38991</v>
      </c>
      <c r="G245">
        <v>1447</v>
      </c>
      <c r="H245" s="2">
        <v>0.41</v>
      </c>
      <c r="I245" s="2">
        <f t="shared" si="70"/>
        <v>0.41107041107041109</v>
      </c>
      <c r="J245" s="2">
        <f>(D245-(G245/1.163))/D245</f>
        <v>0.49361170341393901</v>
      </c>
      <c r="K245">
        <f t="shared" si="63"/>
        <v>1150.365</v>
      </c>
      <c r="L245" s="2">
        <f t="shared" si="71"/>
        <v>0.53180097680097682</v>
      </c>
      <c r="M245" s="2">
        <f>(D245-(K245/1.163))/D245</f>
        <v>0.59742130421408146</v>
      </c>
      <c r="N245">
        <v>1343</v>
      </c>
      <c r="O245" s="2">
        <v>0.33500000000000002</v>
      </c>
      <c r="P245" s="2">
        <f t="shared" si="72"/>
        <v>0.45339845339845342</v>
      </c>
      <c r="Q245" s="2">
        <f>(D245-(N245/1.158))/D245</f>
        <v>0.5279779390314796</v>
      </c>
      <c r="R245">
        <f t="shared" si="69"/>
        <v>1118.0475000000001</v>
      </c>
      <c r="S245" s="2">
        <f t="shared" si="73"/>
        <v>0.54495421245421238</v>
      </c>
      <c r="T245" s="2">
        <f>(D245-(R245/1.158))/D245</f>
        <v>0.60704163424370672</v>
      </c>
      <c r="U245" s="2">
        <f t="shared" si="64"/>
        <v>-1.3153235653235562E-2</v>
      </c>
    </row>
    <row r="246" spans="1:21" ht="12.75" customHeight="1">
      <c r="A246" t="s">
        <v>41</v>
      </c>
      <c r="B246" t="s">
        <v>82</v>
      </c>
      <c r="D246">
        <v>2990</v>
      </c>
      <c r="F246" s="1">
        <v>38961</v>
      </c>
      <c r="G246">
        <v>2105</v>
      </c>
      <c r="H246" s="2">
        <v>0.255</v>
      </c>
      <c r="I246" s="2">
        <f t="shared" si="70"/>
        <v>0.29598662207357862</v>
      </c>
      <c r="J246" s="2">
        <f>(D246-(G246/1.161))/D246</f>
        <v>0.39361466156208319</v>
      </c>
      <c r="K246">
        <f t="shared" si="63"/>
        <v>1836.6125000000002</v>
      </c>
      <c r="L246" s="2">
        <f t="shared" si="71"/>
        <v>0.38574832775919726</v>
      </c>
      <c r="M246" s="2">
        <f>(D246-(K246/1.161))/D246</f>
        <v>0.4709287922129175</v>
      </c>
      <c r="N246">
        <v>2147</v>
      </c>
      <c r="O246" s="2">
        <v>0.253</v>
      </c>
      <c r="P246" s="2">
        <f t="shared" si="72"/>
        <v>0.28193979933110369</v>
      </c>
      <c r="Q246" s="2">
        <f>((D246-(K246/1.156))/D246)</f>
        <v>0.46864042193702188</v>
      </c>
      <c r="R246">
        <f t="shared" si="69"/>
        <v>1875.4044999999999</v>
      </c>
      <c r="S246" s="2">
        <f t="shared" si="73"/>
        <v>0.37277441471571909</v>
      </c>
      <c r="T246" s="2">
        <f>(D246-(R246/1.156))/D246</f>
        <v>0.45741731376792305</v>
      </c>
      <c r="U246" s="2">
        <f t="shared" si="64"/>
        <v>1.2973913043478169E-2</v>
      </c>
    </row>
    <row r="247" spans="1:21" ht="12.75" customHeight="1">
      <c r="A247" t="s">
        <v>41</v>
      </c>
      <c r="B247" t="s">
        <v>83</v>
      </c>
      <c r="D247">
        <v>2583</v>
      </c>
      <c r="F247" s="1">
        <v>38961</v>
      </c>
      <c r="G247">
        <v>1434</v>
      </c>
      <c r="H247" s="2">
        <v>0.20799999999999999</v>
      </c>
      <c r="I247" s="2">
        <f t="shared" si="70"/>
        <v>0.4448315911730546</v>
      </c>
      <c r="J247" s="2">
        <f>(D247-(G247/1.161))/D247</f>
        <v>0.52181876931356985</v>
      </c>
      <c r="K247">
        <f t="shared" si="63"/>
        <v>1284.864</v>
      </c>
      <c r="L247" s="2">
        <f t="shared" si="71"/>
        <v>0.50256910569105695</v>
      </c>
      <c r="M247" s="2">
        <f>(D247-(K247/1.161))/D247</f>
        <v>0.57154961730495857</v>
      </c>
      <c r="N247">
        <v>1357</v>
      </c>
      <c r="O247" s="2">
        <v>0.22800000000000001</v>
      </c>
      <c r="P247" s="2">
        <f t="shared" si="72"/>
        <v>0.47464188927603562</v>
      </c>
      <c r="Q247" s="2">
        <f>((D247-(K247/1.156))/D247)</f>
        <v>0.56969645821025683</v>
      </c>
      <c r="R247">
        <f t="shared" si="69"/>
        <v>1202.3019999999999</v>
      </c>
      <c r="S247" s="2">
        <f t="shared" si="73"/>
        <v>0.5345327138985676</v>
      </c>
      <c r="T247" s="2">
        <f>(D247-(R247/1.156))/D247</f>
        <v>0.59734663832056012</v>
      </c>
      <c r="U247" s="2">
        <f t="shared" si="64"/>
        <v>-3.1963608207510652E-2</v>
      </c>
    </row>
    <row r="248" spans="1:21" ht="12.75" customHeight="1">
      <c r="A248" t="s">
        <v>41</v>
      </c>
      <c r="B248" t="s">
        <v>84</v>
      </c>
      <c r="D248">
        <v>2688</v>
      </c>
      <c r="F248" s="1">
        <v>38961</v>
      </c>
      <c r="G248">
        <v>1578</v>
      </c>
      <c r="H248" s="2">
        <v>0.20899999999999999</v>
      </c>
      <c r="I248" s="2">
        <f t="shared" si="70"/>
        <v>0.41294642857142855</v>
      </c>
      <c r="J248" s="2">
        <f>(D248-(G248/1.161))/D248</f>
        <v>0.49435523563430539</v>
      </c>
      <c r="K248">
        <f t="shared" si="63"/>
        <v>1413.0989999999999</v>
      </c>
      <c r="L248" s="2">
        <f t="shared" si="71"/>
        <v>0.47429352678571429</v>
      </c>
      <c r="M248" s="2">
        <f>(D248-(K248/1.161))/D248</f>
        <v>0.54719511351052053</v>
      </c>
      <c r="N248">
        <v>1501</v>
      </c>
      <c r="O248" s="2">
        <v>0.26600000000000001</v>
      </c>
      <c r="P248" s="2">
        <f t="shared" si="72"/>
        <v>0.44159226190476192</v>
      </c>
      <c r="Q248" s="2">
        <f>((D248-(K248/1.156))/D248)</f>
        <v>0.54523661486653485</v>
      </c>
      <c r="R248">
        <f t="shared" si="69"/>
        <v>1301.367</v>
      </c>
      <c r="S248" s="2">
        <f t="shared" si="73"/>
        <v>0.51586049107142862</v>
      </c>
      <c r="T248" s="2">
        <f>(D248-(R248/1.156))/D248</f>
        <v>0.5811941964285714</v>
      </c>
      <c r="U248" s="2">
        <f t="shared" si="64"/>
        <v>-4.1566964285714325E-2</v>
      </c>
    </row>
    <row r="249" spans="1:21" ht="12.75" customHeight="1">
      <c r="A249" t="s">
        <v>41</v>
      </c>
      <c r="B249" t="s">
        <v>85</v>
      </c>
      <c r="D249">
        <v>2928</v>
      </c>
      <c r="F249" s="1">
        <v>38961</v>
      </c>
      <c r="G249">
        <v>1748</v>
      </c>
      <c r="H249" s="2">
        <v>0.248</v>
      </c>
      <c r="I249" s="2">
        <f t="shared" si="70"/>
        <v>0.40300546448087432</v>
      </c>
      <c r="J249" s="2">
        <f>(D249-(G249/1.161))/D249</f>
        <v>0.48579282039696325</v>
      </c>
      <c r="K249">
        <f t="shared" si="63"/>
        <v>1531.248</v>
      </c>
      <c r="L249" s="2">
        <f t="shared" si="71"/>
        <v>0.47703278688524586</v>
      </c>
      <c r="M249" s="2">
        <f>(D249-(K249/1.161))/D249</f>
        <v>0.54955451066773975</v>
      </c>
      <c r="N249">
        <v>1619</v>
      </c>
      <c r="O249" s="2">
        <v>0.249</v>
      </c>
      <c r="P249" s="2">
        <f t="shared" si="72"/>
        <v>0.44706284153005466</v>
      </c>
      <c r="Q249" s="2">
        <f>((D249-(K249/1.156))/D249)</f>
        <v>0.54760621702875933</v>
      </c>
      <c r="R249">
        <f t="shared" si="69"/>
        <v>1417.4344999999998</v>
      </c>
      <c r="S249" s="2">
        <f t="shared" si="73"/>
        <v>0.51590351775956289</v>
      </c>
      <c r="T249" s="2">
        <f>(D249-(R249/1.156))/D249</f>
        <v>0.58123141674702672</v>
      </c>
      <c r="U249" s="2">
        <f t="shared" si="64"/>
        <v>-3.8870730874317028E-2</v>
      </c>
    </row>
    <row r="250" spans="1:21" ht="12.75" customHeight="1">
      <c r="A250" t="s">
        <v>41</v>
      </c>
      <c r="B250" t="s">
        <v>86</v>
      </c>
      <c r="D250">
        <v>2570</v>
      </c>
      <c r="F250" s="1">
        <v>38991</v>
      </c>
      <c r="G250">
        <v>1630</v>
      </c>
      <c r="H250" s="2">
        <v>0.23899999999999999</v>
      </c>
      <c r="I250" s="2">
        <f t="shared" si="70"/>
        <v>0.36575875486381321</v>
      </c>
      <c r="J250" s="2">
        <f>(D250-(G250/1.163))/D250</f>
        <v>0.45465069205830894</v>
      </c>
      <c r="K250">
        <f t="shared" si="63"/>
        <v>1435.2150000000001</v>
      </c>
      <c r="L250" s="2">
        <f t="shared" si="71"/>
        <v>0.44155058365758748</v>
      </c>
      <c r="M250" s="2">
        <f>(D250-(K250/1.163))/D250</f>
        <v>0.51981993435734097</v>
      </c>
      <c r="N250">
        <v>1545</v>
      </c>
      <c r="O250" s="2">
        <v>0.34300000000000003</v>
      </c>
      <c r="P250" s="2">
        <f t="shared" si="72"/>
        <v>0.39883268482490275</v>
      </c>
      <c r="Q250" s="2">
        <f>(D250-(N250/1.158))/D250</f>
        <v>0.48085724078143582</v>
      </c>
      <c r="R250">
        <f t="shared" si="69"/>
        <v>1280.0325</v>
      </c>
      <c r="S250" s="2">
        <f t="shared" si="73"/>
        <v>0.50193287937743192</v>
      </c>
      <c r="T250" s="2">
        <f>(D250-(R250/1.158))/D250</f>
        <v>0.56989022398741962</v>
      </c>
      <c r="U250" s="2">
        <f t="shared" si="64"/>
        <v>-6.0382295719844437E-2</v>
      </c>
    </row>
    <row r="251" spans="1:21" ht="12.75" customHeight="1">
      <c r="A251" t="s">
        <v>41</v>
      </c>
      <c r="B251" t="s">
        <v>87</v>
      </c>
      <c r="D251">
        <v>2440</v>
      </c>
      <c r="F251" s="1">
        <v>38961</v>
      </c>
      <c r="G251">
        <v>1460</v>
      </c>
      <c r="H251" s="2">
        <v>0.16200000000000001</v>
      </c>
      <c r="I251" s="2">
        <f t="shared" si="70"/>
        <v>0.40163934426229508</v>
      </c>
      <c r="J251" s="2">
        <f>(D251-(G251/1.161))/D251</f>
        <v>0.48461614492876409</v>
      </c>
      <c r="K251">
        <f t="shared" si="63"/>
        <v>1341.74</v>
      </c>
      <c r="L251" s="2">
        <f t="shared" si="71"/>
        <v>0.45010655737704919</v>
      </c>
      <c r="M251" s="2">
        <f>(D251-(K251/1.161))/D251</f>
        <v>0.52636223718953423</v>
      </c>
      <c r="N251">
        <v>1266</v>
      </c>
      <c r="O251" s="2">
        <v>0.35299999999999998</v>
      </c>
      <c r="P251" s="2">
        <f t="shared" si="72"/>
        <v>0.48114754098360657</v>
      </c>
      <c r="Q251" s="2">
        <f>((D251-(K251/1.156))/D251)</f>
        <v>0.52431363094900452</v>
      </c>
      <c r="R251">
        <f t="shared" si="69"/>
        <v>1042.5509999999999</v>
      </c>
      <c r="S251" s="2">
        <f t="shared" si="73"/>
        <v>0.57272500000000004</v>
      </c>
      <c r="T251" s="2">
        <f>(D251-(R251/1.156))/D251</f>
        <v>0.63038494809688583</v>
      </c>
      <c r="U251" s="2">
        <f t="shared" si="64"/>
        <v>-0.12261844262295085</v>
      </c>
    </row>
    <row r="252" spans="1:21" ht="12.75" customHeight="1">
      <c r="A252" t="s">
        <v>65</v>
      </c>
      <c r="D252" t="s">
        <v>326</v>
      </c>
      <c r="T252" s="2"/>
      <c r="U252" s="2"/>
    </row>
    <row r="253" spans="1:21" ht="12.75" customHeight="1">
      <c r="A253" t="s">
        <v>31</v>
      </c>
      <c r="D253">
        <v>2365</v>
      </c>
      <c r="F253" s="1">
        <v>38961</v>
      </c>
      <c r="G253">
        <v>1266</v>
      </c>
      <c r="H253" s="2">
        <v>0.251</v>
      </c>
      <c r="I253" s="2">
        <f t="shared" si="70"/>
        <v>0.46469344608879493</v>
      </c>
      <c r="J253" s="2">
        <f>(D253-(G253/1.161))/D253</f>
        <v>0.53892631015400083</v>
      </c>
      <c r="K253">
        <f t="shared" si="63"/>
        <v>1107.117</v>
      </c>
      <c r="L253" s="2">
        <f t="shared" si="71"/>
        <v>0.53187441860465123</v>
      </c>
      <c r="M253" s="2">
        <f>(D253-(K253/1.161))/D253</f>
        <v>0.59679105822967371</v>
      </c>
      <c r="N253">
        <v>1183</v>
      </c>
      <c r="O253" s="2">
        <v>0.23200000000000001</v>
      </c>
      <c r="P253" s="2">
        <f t="shared" si="72"/>
        <v>0.49978858350951372</v>
      </c>
      <c r="Q253" s="2">
        <f>((D253-(K253/1.156))/D253)</f>
        <v>0.5950470749175184</v>
      </c>
      <c r="R253">
        <f t="shared" si="69"/>
        <v>1045.7719999999999</v>
      </c>
      <c r="S253" s="2">
        <f t="shared" si="73"/>
        <v>0.55781310782241023</v>
      </c>
      <c r="T253" s="2">
        <f>(D253-(R253/1.156))/D253</f>
        <v>0.61748538738962822</v>
      </c>
      <c r="U253" s="2">
        <f t="shared" si="64"/>
        <v>-2.5938689217758992E-2</v>
      </c>
    </row>
    <row r="254" spans="1:21" ht="12.75" customHeight="1">
      <c r="A254" t="s">
        <v>31</v>
      </c>
      <c r="B254" t="s">
        <v>31</v>
      </c>
      <c r="D254">
        <v>2297</v>
      </c>
      <c r="F254" s="1">
        <v>38961</v>
      </c>
      <c r="G254">
        <v>1458</v>
      </c>
      <c r="H254" s="2">
        <v>0.249</v>
      </c>
      <c r="I254" s="2">
        <f t="shared" si="70"/>
        <v>0.36525903352198519</v>
      </c>
      <c r="J254" s="2">
        <f>(D254-(G254/1.161))/D254</f>
        <v>0.45328082129369957</v>
      </c>
      <c r="K254">
        <f t="shared" si="63"/>
        <v>1276.4789999999998</v>
      </c>
      <c r="L254" s="2">
        <f t="shared" si="71"/>
        <v>0.44428428384849811</v>
      </c>
      <c r="M254" s="2">
        <f>(D254-(K254/1.161))/D254</f>
        <v>0.52134735904263396</v>
      </c>
      <c r="N254">
        <v>1352</v>
      </c>
      <c r="O254" s="2">
        <v>0.23300000000000001</v>
      </c>
      <c r="P254" s="2">
        <f t="shared" si="72"/>
        <v>0.41140618197649109</v>
      </c>
      <c r="Q254" s="2">
        <f>((D254-(K254/1.156))/D254)</f>
        <v>0.51927706215267999</v>
      </c>
      <c r="R254">
        <f t="shared" si="69"/>
        <v>1194.492</v>
      </c>
      <c r="S254" s="2">
        <f t="shared" si="73"/>
        <v>0.4799773617762299</v>
      </c>
      <c r="T254" s="2">
        <f>(D254-(R254/1.156))/D254</f>
        <v>0.55015342714206739</v>
      </c>
      <c r="U254" s="2">
        <f t="shared" si="64"/>
        <v>-3.5693077927731798E-2</v>
      </c>
    </row>
    <row r="255" spans="1:21" ht="12.75" customHeight="1">
      <c r="A255" t="s">
        <v>31</v>
      </c>
      <c r="B255" s="3" t="s">
        <v>220</v>
      </c>
      <c r="D255">
        <v>2035</v>
      </c>
      <c r="F255" s="1">
        <v>38991</v>
      </c>
      <c r="G255">
        <v>1350</v>
      </c>
      <c r="H255" s="2">
        <v>0.215</v>
      </c>
      <c r="I255" s="2">
        <f t="shared" si="70"/>
        <v>0.33660933660933662</v>
      </c>
      <c r="J255" s="2">
        <f>(D255-(G255/1.163))/D255</f>
        <v>0.4295867038773315</v>
      </c>
      <c r="K255">
        <f t="shared" si="63"/>
        <v>1204.875</v>
      </c>
      <c r="L255" s="2">
        <f t="shared" si="71"/>
        <v>0.40792383292383294</v>
      </c>
      <c r="M255" s="2">
        <f>(D255-(K255/1.163))/D255</f>
        <v>0.49090613321051846</v>
      </c>
      <c r="N255">
        <v>1212</v>
      </c>
      <c r="O255" s="2">
        <v>0.23899999999999999</v>
      </c>
      <c r="P255" s="2">
        <f t="shared" si="72"/>
        <v>0.40442260442260441</v>
      </c>
      <c r="Q255" s="2">
        <f>(D255-(N255/1.158))/D255</f>
        <v>0.48568445977772401</v>
      </c>
      <c r="R255">
        <f t="shared" si="69"/>
        <v>1067.1660000000002</v>
      </c>
      <c r="S255" s="2">
        <f t="shared" si="73"/>
        <v>0.47559410319410311</v>
      </c>
      <c r="T255" s="2">
        <f>(D255-(R255/1.158))/D255</f>
        <v>0.54714516683428593</v>
      </c>
      <c r="U255" s="2">
        <f t="shared" si="64"/>
        <v>-6.7670270270270172E-2</v>
      </c>
    </row>
    <row r="256" spans="1:21" ht="12.75" customHeight="1">
      <c r="A256" t="s">
        <v>31</v>
      </c>
      <c r="B256" s="3" t="s">
        <v>221</v>
      </c>
      <c r="D256">
        <v>1704</v>
      </c>
      <c r="F256" s="1">
        <v>38991</v>
      </c>
      <c r="G256">
        <v>1229</v>
      </c>
      <c r="H256" s="2">
        <v>0.44800000000000001</v>
      </c>
      <c r="I256" s="2">
        <f t="shared" si="70"/>
        <v>0.27875586854460094</v>
      </c>
      <c r="J256" s="2">
        <f>(D256-(G256/1.163))/D256</f>
        <v>0.37984167544677638</v>
      </c>
      <c r="K256">
        <f t="shared" si="63"/>
        <v>953.70400000000006</v>
      </c>
      <c r="L256" s="2">
        <f t="shared" si="71"/>
        <v>0.44031455399061031</v>
      </c>
      <c r="M256" s="2">
        <f>(D256-(K256/1.163))/D256</f>
        <v>0.51875714014669849</v>
      </c>
      <c r="N256">
        <v>1133</v>
      </c>
      <c r="O256" s="2">
        <v>0.375</v>
      </c>
      <c r="P256" s="2">
        <f t="shared" si="72"/>
        <v>0.335093896713615</v>
      </c>
      <c r="Q256" s="2">
        <f>(D256-(N256/1.158))/D256</f>
        <v>0.42581510942453799</v>
      </c>
      <c r="R256">
        <f t="shared" si="69"/>
        <v>920.5625</v>
      </c>
      <c r="S256" s="2">
        <f t="shared" si="73"/>
        <v>0.45976379107981219</v>
      </c>
      <c r="T256" s="2">
        <f>(D256-(R256/1.158))/D256</f>
        <v>0.53347477640743712</v>
      </c>
      <c r="U256" s="2">
        <f t="shared" si="64"/>
        <v>-1.9449237089201876E-2</v>
      </c>
    </row>
    <row r="257" spans="1:21" ht="12.75" customHeight="1">
      <c r="A257" t="s">
        <v>31</v>
      </c>
      <c r="B257" s="3" t="s">
        <v>222</v>
      </c>
      <c r="D257">
        <v>1612</v>
      </c>
      <c r="F257" s="1">
        <v>38991</v>
      </c>
      <c r="G257">
        <v>1088</v>
      </c>
      <c r="H257" s="2">
        <v>0.23899999999999999</v>
      </c>
      <c r="I257" s="2">
        <f t="shared" si="70"/>
        <v>0.32506203473945411</v>
      </c>
      <c r="J257" s="2">
        <f>(D257-(G257/1.163))/D257</f>
        <v>0.41965781146986592</v>
      </c>
      <c r="K257">
        <f t="shared" si="63"/>
        <v>957.98400000000004</v>
      </c>
      <c r="L257" s="2">
        <f t="shared" si="71"/>
        <v>0.40571712158808931</v>
      </c>
      <c r="M257" s="2">
        <f>(D257-(K257/1.163))/D257</f>
        <v>0.48900870299921695</v>
      </c>
      <c r="N257">
        <v>1055</v>
      </c>
      <c r="O257" s="2">
        <v>0.20799999999999999</v>
      </c>
      <c r="P257" s="2">
        <f t="shared" si="72"/>
        <v>0.34553349875930522</v>
      </c>
      <c r="Q257" s="2">
        <f>(D257-(N257/1.158))/D257</f>
        <v>0.43483030980941723</v>
      </c>
      <c r="R257">
        <f t="shared" si="69"/>
        <v>945.28</v>
      </c>
      <c r="S257" s="2">
        <f t="shared" si="73"/>
        <v>0.41359801488833747</v>
      </c>
      <c r="T257" s="2">
        <f>(D257-(R257/1.158))/D257</f>
        <v>0.49360795758923787</v>
      </c>
      <c r="U257" s="2">
        <f t="shared" si="64"/>
        <v>-7.8808933002481596E-3</v>
      </c>
    </row>
    <row r="258" spans="1:21" ht="12.75" customHeight="1">
      <c r="A258" t="s">
        <v>31</v>
      </c>
      <c r="B258" s="3" t="s">
        <v>223</v>
      </c>
      <c r="D258">
        <v>2187</v>
      </c>
      <c r="F258" s="1">
        <v>38991</v>
      </c>
      <c r="G258">
        <v>1140</v>
      </c>
      <c r="H258" s="2">
        <v>0.23899999999999999</v>
      </c>
      <c r="I258" s="2">
        <f t="shared" si="70"/>
        <v>0.47873799725651578</v>
      </c>
      <c r="J258" s="2">
        <f>(D258-(G258/1.163))/D258</f>
        <v>0.55179535447679773</v>
      </c>
      <c r="K258">
        <f t="shared" si="63"/>
        <v>1003.7700000000001</v>
      </c>
      <c r="L258" s="2">
        <f t="shared" si="71"/>
        <v>0.54102880658436214</v>
      </c>
      <c r="M258" s="2">
        <f>(D258-(K258/1.163))/D258</f>
        <v>0.60535580961682045</v>
      </c>
      <c r="T258" s="2"/>
      <c r="U258" s="2"/>
    </row>
    <row r="259" spans="1:21" ht="12.75" customHeight="1">
      <c r="A259" t="s">
        <v>31</v>
      </c>
      <c r="B259" s="3" t="s">
        <v>224</v>
      </c>
      <c r="D259">
        <v>1979</v>
      </c>
      <c r="F259" s="1">
        <v>38991</v>
      </c>
      <c r="G259">
        <v>1147</v>
      </c>
      <c r="H259" s="2">
        <v>4.0000000000000001E-3</v>
      </c>
      <c r="I259" s="2">
        <f t="shared" si="70"/>
        <v>0.42041435068216271</v>
      </c>
      <c r="J259" s="2">
        <f>(D259-(G259/1.163))/D259</f>
        <v>0.5016460452985062</v>
      </c>
      <c r="K259">
        <f t="shared" ref="K259:K322" si="74">G259*(1-(H259/2))</f>
        <v>1144.7059999999999</v>
      </c>
      <c r="L259" s="2">
        <f t="shared" si="71"/>
        <v>0.42157352198079845</v>
      </c>
      <c r="M259" s="2">
        <f>(D259-(K259/1.163))/D259</f>
        <v>0.5026427532079093</v>
      </c>
      <c r="N259">
        <v>1044</v>
      </c>
      <c r="O259" s="2">
        <v>0.26600000000000001</v>
      </c>
      <c r="P259" s="2">
        <f t="shared" si="72"/>
        <v>0.47246083880747852</v>
      </c>
      <c r="Q259" s="2">
        <f>(D259-(N259/1.158))/D259</f>
        <v>0.54443941175084498</v>
      </c>
      <c r="R259">
        <f t="shared" si="69"/>
        <v>905.14800000000002</v>
      </c>
      <c r="S259" s="2">
        <f t="shared" si="73"/>
        <v>0.54262354724608386</v>
      </c>
      <c r="T259" s="2">
        <f>(D259-(R259/1.158))/D259</f>
        <v>0.6050289699879825</v>
      </c>
      <c r="U259" s="2">
        <f t="shared" si="64"/>
        <v>-0.12105002526528541</v>
      </c>
    </row>
    <row r="260" spans="1:21" ht="12.75" customHeight="1">
      <c r="A260" t="s">
        <v>32</v>
      </c>
      <c r="D260">
        <v>3180</v>
      </c>
      <c r="F260" s="1">
        <v>38961</v>
      </c>
      <c r="G260">
        <v>1899</v>
      </c>
      <c r="H260" s="2">
        <v>0.24199999999999999</v>
      </c>
      <c r="I260" s="2">
        <f t="shared" si="70"/>
        <v>0.4028301886792453</v>
      </c>
      <c r="J260" s="2">
        <f>(D260-(G260/1.161))/D260</f>
        <v>0.48564185071425092</v>
      </c>
      <c r="K260">
        <f t="shared" si="74"/>
        <v>1669.221</v>
      </c>
      <c r="L260" s="2">
        <f t="shared" si="71"/>
        <v>0.47508773584905661</v>
      </c>
      <c r="M260" s="2">
        <f>(D260-(K260/1.161))/D260</f>
        <v>0.54787918677782654</v>
      </c>
      <c r="N260">
        <v>1663</v>
      </c>
      <c r="O260" s="2">
        <v>0.21199999999999999</v>
      </c>
      <c r="P260" s="2">
        <f t="shared" si="72"/>
        <v>0.47704402515723271</v>
      </c>
      <c r="Q260" s="2">
        <f>((D260-(K260/1.156))/D260)</f>
        <v>0.54592364692824957</v>
      </c>
      <c r="R260">
        <f t="shared" si="69"/>
        <v>1486.722</v>
      </c>
      <c r="S260" s="2">
        <f t="shared" si="73"/>
        <v>0.5324773584905661</v>
      </c>
      <c r="T260" s="2">
        <f>(D260-(R260/1.156))/D260</f>
        <v>0.59556864921329244</v>
      </c>
      <c r="U260" s="2">
        <f t="shared" ref="U260:U323" si="75">-(S260-L260)</f>
        <v>-5.7389622641509486E-2</v>
      </c>
    </row>
    <row r="261" spans="1:21" ht="12.75" customHeight="1">
      <c r="A261" t="s">
        <v>32</v>
      </c>
      <c r="B261" t="s">
        <v>44</v>
      </c>
      <c r="D261">
        <v>3417</v>
      </c>
      <c r="F261" s="1">
        <v>38961</v>
      </c>
      <c r="G261">
        <v>2210</v>
      </c>
      <c r="H261" s="2">
        <v>0.248</v>
      </c>
      <c r="I261" s="2">
        <f t="shared" si="70"/>
        <v>0.35323383084577115</v>
      </c>
      <c r="J261" s="2">
        <f>(D261-(G261/1.161))/D261</f>
        <v>0.44292319624958754</v>
      </c>
      <c r="K261">
        <f t="shared" si="74"/>
        <v>1935.96</v>
      </c>
      <c r="L261" s="2">
        <f t="shared" si="71"/>
        <v>0.43343283582089553</v>
      </c>
      <c r="M261" s="2">
        <f>(D261-(K261/1.161))/D261</f>
        <v>0.51200071991463869</v>
      </c>
      <c r="N261">
        <v>1991</v>
      </c>
      <c r="O261" s="2">
        <v>0.21099999999999999</v>
      </c>
      <c r="P261" s="2">
        <f t="shared" si="72"/>
        <v>0.41732513901082824</v>
      </c>
      <c r="Q261" s="2">
        <f>((D261-(K261/1.156))/D261)</f>
        <v>0.50988999638485766</v>
      </c>
      <c r="R261">
        <f t="shared" si="69"/>
        <v>1780.9494999999999</v>
      </c>
      <c r="S261" s="2">
        <f t="shared" si="73"/>
        <v>0.47879733684518583</v>
      </c>
      <c r="T261" s="2">
        <f>(D261-(R261/1.156))/D261</f>
        <v>0.54913264432974551</v>
      </c>
      <c r="U261" s="2">
        <f t="shared" si="75"/>
        <v>-4.5364501024290294E-2</v>
      </c>
    </row>
    <row r="262" spans="1:21" ht="12.75" customHeight="1">
      <c r="A262" t="s">
        <v>27</v>
      </c>
      <c r="D262">
        <v>1859</v>
      </c>
      <c r="F262" s="1">
        <v>39052</v>
      </c>
      <c r="G262">
        <v>1490</v>
      </c>
      <c r="H262" s="2">
        <v>0.247</v>
      </c>
      <c r="I262" s="2">
        <f t="shared" si="70"/>
        <v>0.19849381387842926</v>
      </c>
      <c r="J262" s="2">
        <f>(D262-(G262/1.156))/D262</f>
        <v>0.30665554833774145</v>
      </c>
      <c r="K262">
        <f t="shared" si="74"/>
        <v>1305.9850000000001</v>
      </c>
      <c r="L262" s="2">
        <f t="shared" si="71"/>
        <v>0.29747982786444316</v>
      </c>
      <c r="M262" s="2">
        <f>(D262-(K262/1.156))/D262</f>
        <v>0.39228358811803044</v>
      </c>
      <c r="N262">
        <v>1461</v>
      </c>
      <c r="O262" s="2">
        <v>0.24399999999999999</v>
      </c>
      <c r="P262" s="2">
        <f t="shared" si="72"/>
        <v>0.21409359870898331</v>
      </c>
      <c r="Q262" s="2">
        <f>(D262-(N262/1.15))/D262</f>
        <v>0.31660312931215934</v>
      </c>
      <c r="R262">
        <f t="shared" si="69"/>
        <v>1282.758</v>
      </c>
      <c r="S262" s="2">
        <f t="shared" si="73"/>
        <v>0.30997417966648733</v>
      </c>
      <c r="T262" s="2">
        <f>(D262-(R262/1.15))/D262</f>
        <v>0.39997754753607595</v>
      </c>
      <c r="U262" s="2">
        <f t="shared" si="75"/>
        <v>-1.2494351802044168E-2</v>
      </c>
    </row>
    <row r="263" spans="1:21" ht="12.75" customHeight="1">
      <c r="A263" t="s">
        <v>27</v>
      </c>
      <c r="B263" t="s">
        <v>27</v>
      </c>
      <c r="D263">
        <v>1965</v>
      </c>
      <c r="F263" s="1">
        <v>39052</v>
      </c>
      <c r="G263">
        <v>1654</v>
      </c>
      <c r="H263" s="2">
        <v>0.251</v>
      </c>
      <c r="I263" s="2">
        <f t="shared" si="70"/>
        <v>0.15826972010178117</v>
      </c>
      <c r="J263" s="2">
        <f>(D263-(G263/1.156))/D263</f>
        <v>0.27185961946520865</v>
      </c>
      <c r="K263">
        <f t="shared" si="74"/>
        <v>1446.423</v>
      </c>
      <c r="L263" s="2">
        <f t="shared" si="71"/>
        <v>0.26390687022900761</v>
      </c>
      <c r="M263" s="2">
        <f>(D263-(K263/1.156))/D263</f>
        <v>0.36324123722232493</v>
      </c>
      <c r="N263">
        <v>1568</v>
      </c>
      <c r="O263" s="2">
        <v>0.27</v>
      </c>
      <c r="P263" s="2">
        <f t="shared" si="72"/>
        <v>0.20203562340966921</v>
      </c>
      <c r="Q263" s="2">
        <f>(D263-(N263/1.15))/D263</f>
        <v>0.30611793339971233</v>
      </c>
      <c r="R263">
        <f t="shared" si="69"/>
        <v>1356.32</v>
      </c>
      <c r="S263" s="2">
        <f t="shared" si="73"/>
        <v>0.30976081424936391</v>
      </c>
      <c r="T263" s="2">
        <f>(D263-(R263/1.15))/D263</f>
        <v>0.39979201239075118</v>
      </c>
      <c r="U263" s="2">
        <f t="shared" si="75"/>
        <v>-4.5853944020356308E-2</v>
      </c>
    </row>
    <row r="264" spans="1:21" ht="12.75" customHeight="1">
      <c r="A264" t="s">
        <v>11</v>
      </c>
      <c r="D264">
        <v>1917</v>
      </c>
      <c r="F264" s="1">
        <v>38991</v>
      </c>
      <c r="G264">
        <v>1552</v>
      </c>
      <c r="H264" s="2">
        <v>0.311</v>
      </c>
      <c r="I264" s="2">
        <f t="shared" si="70"/>
        <v>0.1904016692749087</v>
      </c>
      <c r="J264" s="2">
        <f>(D264-(G264/1.163))/D264</f>
        <v>0.30387073884342963</v>
      </c>
      <c r="K264">
        <f t="shared" si="74"/>
        <v>1310.664</v>
      </c>
      <c r="L264" s="2">
        <f t="shared" si="71"/>
        <v>0.31629420970266042</v>
      </c>
      <c r="M264" s="2">
        <f>(D264-(K264/1.163))/D264</f>
        <v>0.41211883895327639</v>
      </c>
      <c r="N264">
        <v>1445</v>
      </c>
      <c r="O264" s="2">
        <v>0.27800000000000002</v>
      </c>
      <c r="P264" s="2">
        <f t="shared" si="72"/>
        <v>0.24621804903495045</v>
      </c>
      <c r="Q264" s="2">
        <f>(D264-(N264/1.158))/D264</f>
        <v>0.34906567274175337</v>
      </c>
      <c r="R264">
        <f t="shared" si="69"/>
        <v>1244.145</v>
      </c>
      <c r="S264" s="2">
        <f t="shared" si="73"/>
        <v>0.35099374021909235</v>
      </c>
      <c r="T264" s="2">
        <f>(D264-(R264/1.158))/D264</f>
        <v>0.43954554423064962</v>
      </c>
      <c r="U264" s="2">
        <f t="shared" si="75"/>
        <v>-3.4699530516431931E-2</v>
      </c>
    </row>
    <row r="265" spans="1:21" ht="12.75" customHeight="1">
      <c r="A265" t="s">
        <v>11</v>
      </c>
      <c r="B265" t="s">
        <v>11</v>
      </c>
      <c r="D265">
        <v>2050</v>
      </c>
      <c r="F265" s="1">
        <v>38991</v>
      </c>
      <c r="G265">
        <v>1676</v>
      </c>
      <c r="H265" s="2">
        <v>0.31</v>
      </c>
      <c r="I265" s="2">
        <f t="shared" si="70"/>
        <v>0.1824390243902439</v>
      </c>
      <c r="J265" s="2">
        <f>(D265-(G265/1.163))/D265</f>
        <v>0.29702409663821494</v>
      </c>
      <c r="K265">
        <f t="shared" si="74"/>
        <v>1416.22</v>
      </c>
      <c r="L265" s="2">
        <f t="shared" ref="L265:L296" si="76">(D265-K265)/D265</f>
        <v>0.30916097560975608</v>
      </c>
      <c r="M265" s="2">
        <f>(D265-(K265/1.163))/D265</f>
        <v>0.40598536165929155</v>
      </c>
      <c r="N265">
        <v>1540</v>
      </c>
      <c r="O265" s="2">
        <v>0.21</v>
      </c>
      <c r="P265" s="2">
        <f t="shared" ref="P265:P296" si="77">(D265-N265)/D265</f>
        <v>0.24878048780487805</v>
      </c>
      <c r="Q265" s="2">
        <f>(D265-(N265/1.158))/D265</f>
        <v>0.35127848687813296</v>
      </c>
      <c r="R265">
        <f t="shared" si="69"/>
        <v>1378.3</v>
      </c>
      <c r="S265" s="2">
        <f t="shared" ref="S265:S296" si="78">(D265-R265)/D265</f>
        <v>0.32765853658536587</v>
      </c>
      <c r="T265" s="2">
        <f>(D265-(R265/1.158))/D265</f>
        <v>0.41939424575592898</v>
      </c>
      <c r="U265" s="2">
        <f t="shared" si="75"/>
        <v>-1.8497560975609784E-2</v>
      </c>
    </row>
    <row r="266" spans="1:21" ht="12.75" customHeight="1">
      <c r="A266" t="s">
        <v>28</v>
      </c>
      <c r="D266">
        <v>2692</v>
      </c>
      <c r="F266" s="1">
        <v>38961</v>
      </c>
      <c r="G266">
        <v>1680</v>
      </c>
      <c r="H266" s="2">
        <v>0.22500000000000001</v>
      </c>
      <c r="I266" s="2">
        <f t="shared" si="70"/>
        <v>0.37592867756315007</v>
      </c>
      <c r="J266" s="2">
        <f>(D266-(G266/1.161))/D266</f>
        <v>0.46247086784078389</v>
      </c>
      <c r="K266">
        <f t="shared" si="74"/>
        <v>1491</v>
      </c>
      <c r="L266" s="2">
        <f t="shared" si="76"/>
        <v>0.44613670133729572</v>
      </c>
      <c r="M266" s="2">
        <f>(D266-(K266/1.161))/D266</f>
        <v>0.52294289520869575</v>
      </c>
      <c r="N266">
        <v>1659</v>
      </c>
      <c r="O266" s="2">
        <v>0.28699999999999998</v>
      </c>
      <c r="P266" s="2">
        <f t="shared" si="77"/>
        <v>0.38372956909361072</v>
      </c>
      <c r="Q266" s="2">
        <f>((D266-(K266/1.156))/D266)</f>
        <v>0.52087949942672629</v>
      </c>
      <c r="R266">
        <f t="shared" si="69"/>
        <v>1420.9335000000001</v>
      </c>
      <c r="S266" s="2">
        <f t="shared" si="78"/>
        <v>0.47216437592867755</v>
      </c>
      <c r="T266" s="2">
        <f>(D266-(R266/1.156))/D266</f>
        <v>0.54339478886563797</v>
      </c>
      <c r="U266" s="2">
        <f t="shared" si="75"/>
        <v>-2.6027674591381833E-2</v>
      </c>
    </row>
    <row r="267" spans="1:21" ht="12.75" customHeight="1">
      <c r="A267" t="s">
        <v>28</v>
      </c>
      <c r="B267" t="s">
        <v>48</v>
      </c>
      <c r="D267">
        <v>2837</v>
      </c>
      <c r="F267" s="1">
        <v>38961</v>
      </c>
      <c r="G267">
        <v>1899</v>
      </c>
      <c r="H267" s="2">
        <v>0.192</v>
      </c>
      <c r="I267" s="2">
        <f t="shared" si="70"/>
        <v>0.33063094818470212</v>
      </c>
      <c r="J267" s="2">
        <f>(D267-(G267/1.161))/D267</f>
        <v>0.42345473573187098</v>
      </c>
      <c r="K267">
        <f t="shared" si="74"/>
        <v>1716.6960000000001</v>
      </c>
      <c r="L267" s="2">
        <f t="shared" si="76"/>
        <v>0.39489037715897068</v>
      </c>
      <c r="M267" s="2">
        <f>(D267-(K267/1.161))/D267</f>
        <v>0.47880308110161129</v>
      </c>
      <c r="N267">
        <v>1799</v>
      </c>
      <c r="O267" s="2">
        <v>0.30299999999999999</v>
      </c>
      <c r="P267" s="2">
        <f t="shared" si="77"/>
        <v>0.36587945012336975</v>
      </c>
      <c r="Q267" s="2">
        <f>((D267-(K267/1.156))/D267)</f>
        <v>0.47654876916865974</v>
      </c>
      <c r="R267">
        <f t="shared" si="69"/>
        <v>1526.4515000000001</v>
      </c>
      <c r="S267" s="2">
        <f t="shared" si="78"/>
        <v>0.46194871342967919</v>
      </c>
      <c r="T267" s="2">
        <f>(D267-(R267/1.156))/D267</f>
        <v>0.53455771057930723</v>
      </c>
      <c r="U267" s="2">
        <f t="shared" si="75"/>
        <v>-6.7058336270708507E-2</v>
      </c>
    </row>
    <row r="268" spans="1:21" ht="12.75" customHeight="1">
      <c r="A268" t="s">
        <v>28</v>
      </c>
      <c r="B268" t="s">
        <v>28</v>
      </c>
      <c r="D268">
        <v>2216</v>
      </c>
      <c r="F268" s="1">
        <v>38991</v>
      </c>
      <c r="G268">
        <v>1575</v>
      </c>
      <c r="H268" s="2">
        <v>0.24299999999999999</v>
      </c>
      <c r="I268" s="2">
        <f t="shared" si="70"/>
        <v>0.28925992779783394</v>
      </c>
      <c r="J268" s="2">
        <f>(D268-(G268/1.163))/D268</f>
        <v>0.38887354066881685</v>
      </c>
      <c r="K268">
        <f t="shared" si="74"/>
        <v>1383.6375</v>
      </c>
      <c r="L268" s="2">
        <f t="shared" si="76"/>
        <v>0.37561484657039707</v>
      </c>
      <c r="M268" s="2">
        <f>(D268-(K268/1.163))/D268</f>
        <v>0.4631254054775556</v>
      </c>
      <c r="N268">
        <v>1559</v>
      </c>
      <c r="O268" s="2">
        <v>0.25</v>
      </c>
      <c r="P268" s="2">
        <f t="shared" si="77"/>
        <v>0.29648014440433212</v>
      </c>
      <c r="Q268" s="2">
        <f>(D268-(N268/1.158))/D268</f>
        <v>0.39246990017645256</v>
      </c>
      <c r="R268">
        <f t="shared" si="69"/>
        <v>1364.125</v>
      </c>
      <c r="S268" s="2">
        <f t="shared" si="78"/>
        <v>0.38442012635379064</v>
      </c>
      <c r="T268" s="2">
        <f>(D268-(R268/1.158))/D268</f>
        <v>0.46841116265439597</v>
      </c>
      <c r="U268" s="2">
        <f t="shared" si="75"/>
        <v>-8.8052797833935714E-3</v>
      </c>
    </row>
    <row r="269" spans="1:21" ht="12.75" customHeight="1">
      <c r="A269" t="s">
        <v>13</v>
      </c>
      <c r="D269">
        <v>2719</v>
      </c>
      <c r="F269" s="1">
        <v>38991</v>
      </c>
      <c r="G269">
        <v>1744</v>
      </c>
      <c r="H269" s="2">
        <v>0.20200000000000001</v>
      </c>
      <c r="I269" s="2">
        <f t="shared" si="70"/>
        <v>0.35858771607208534</v>
      </c>
      <c r="J269" s="2">
        <f>(D269-(G269/1.163))/D269</f>
        <v>0.44848470857445005</v>
      </c>
      <c r="K269">
        <f t="shared" si="74"/>
        <v>1567.856</v>
      </c>
      <c r="L269" s="2">
        <f t="shared" si="76"/>
        <v>0.42337035674880469</v>
      </c>
      <c r="M269" s="2">
        <f>(D269-(K269/1.163))/D269</f>
        <v>0.50418775300843055</v>
      </c>
      <c r="N269">
        <v>1868</v>
      </c>
      <c r="O269" s="2">
        <v>0.217</v>
      </c>
      <c r="P269" s="2">
        <f t="shared" si="77"/>
        <v>0.31298271423317398</v>
      </c>
      <c r="Q269" s="2">
        <f>(D269-(N269/1.158))/D269</f>
        <v>0.40672082403555609</v>
      </c>
      <c r="R269">
        <f t="shared" si="69"/>
        <v>1665.3219999999999</v>
      </c>
      <c r="S269" s="2">
        <f t="shared" si="78"/>
        <v>0.38752408973887464</v>
      </c>
      <c r="T269" s="2">
        <f>(D269-(R269/1.158))/D269</f>
        <v>0.47109161462769827</v>
      </c>
      <c r="U269" s="2">
        <f t="shared" si="75"/>
        <v>3.5846267009930044E-2</v>
      </c>
    </row>
    <row r="270" spans="1:21" ht="12.75" customHeight="1">
      <c r="A270" t="s">
        <v>13</v>
      </c>
      <c r="B270" t="s">
        <v>13</v>
      </c>
      <c r="D270">
        <v>2910</v>
      </c>
      <c r="F270" s="1">
        <v>38991</v>
      </c>
      <c r="G270">
        <v>2089</v>
      </c>
      <c r="H270" s="2">
        <v>0.20499999999999999</v>
      </c>
      <c r="I270" s="2">
        <f t="shared" si="70"/>
        <v>0.28213058419243986</v>
      </c>
      <c r="J270" s="2">
        <f>(D270-(G270/1.163))/D270</f>
        <v>0.38274340859195177</v>
      </c>
      <c r="K270">
        <f t="shared" si="74"/>
        <v>1874.8774999999998</v>
      </c>
      <c r="L270" s="2">
        <f t="shared" si="76"/>
        <v>0.35571219931271486</v>
      </c>
      <c r="M270" s="2">
        <f>(D270-(K270/1.163))/D270</f>
        <v>0.44601220921127671</v>
      </c>
      <c r="N270">
        <v>1938</v>
      </c>
      <c r="O270" s="2">
        <v>0.23</v>
      </c>
      <c r="P270" s="2">
        <f t="shared" si="77"/>
        <v>0.33402061855670101</v>
      </c>
      <c r="Q270" s="2">
        <f>(D270-(N270/1.158))/D270</f>
        <v>0.42488827163791104</v>
      </c>
      <c r="R270">
        <f t="shared" si="69"/>
        <v>1715.13</v>
      </c>
      <c r="S270" s="2">
        <f t="shared" si="78"/>
        <v>0.41060824742268037</v>
      </c>
      <c r="T270" s="2">
        <f>(D270-(R270/1.158))/D270</f>
        <v>0.49102612039955124</v>
      </c>
      <c r="U270" s="2">
        <f t="shared" si="75"/>
        <v>-5.4896048109965512E-2</v>
      </c>
    </row>
    <row r="271" spans="1:21" ht="12.75" customHeight="1">
      <c r="A271" t="s">
        <v>45</v>
      </c>
      <c r="D271">
        <v>2063</v>
      </c>
      <c r="F271" s="1">
        <v>38961</v>
      </c>
      <c r="G271">
        <v>1413</v>
      </c>
      <c r="H271" s="2">
        <v>0.252</v>
      </c>
      <c r="I271" s="2">
        <f t="shared" si="70"/>
        <v>0.31507513330101794</v>
      </c>
      <c r="J271" s="2">
        <f>(D271-(G271/1.161))/D271</f>
        <v>0.41005610103446849</v>
      </c>
      <c r="K271">
        <f t="shared" si="74"/>
        <v>1234.962</v>
      </c>
      <c r="L271" s="2">
        <f t="shared" si="76"/>
        <v>0.40137566650508966</v>
      </c>
      <c r="M271" s="2">
        <f>(D271-(K271/1.161))/D271</f>
        <v>0.48438903230412544</v>
      </c>
      <c r="N271">
        <v>1310</v>
      </c>
      <c r="O271" s="2">
        <v>0.25600000000000001</v>
      </c>
      <c r="P271" s="2">
        <f t="shared" si="77"/>
        <v>0.36500242365487157</v>
      </c>
      <c r="Q271" s="2">
        <f>((D271-(K271/1.156))/D271)</f>
        <v>0.48215888105976618</v>
      </c>
      <c r="R271">
        <f t="shared" si="69"/>
        <v>1142.32</v>
      </c>
      <c r="S271" s="2">
        <f t="shared" si="78"/>
        <v>0.44628211342704804</v>
      </c>
      <c r="T271" s="2">
        <f>(D271-(R271/1.156))/D271</f>
        <v>0.52100528843170235</v>
      </c>
      <c r="U271" s="2">
        <f t="shared" si="75"/>
        <v>-4.4906446921958387E-2</v>
      </c>
    </row>
    <row r="272" spans="1:21" ht="12.75" customHeight="1">
      <c r="A272" t="s">
        <v>45</v>
      </c>
      <c r="B272" t="s">
        <v>106</v>
      </c>
      <c r="D272">
        <v>1714</v>
      </c>
      <c r="F272" s="1">
        <v>38991</v>
      </c>
      <c r="G272">
        <v>1302</v>
      </c>
      <c r="H272" s="2">
        <v>0.17100000000000001</v>
      </c>
      <c r="I272" s="2">
        <f t="shared" si="70"/>
        <v>0.24037339556592766</v>
      </c>
      <c r="J272" s="2">
        <f>(D272-(G272/1.163))/D272</f>
        <v>0.34683868922263772</v>
      </c>
      <c r="K272">
        <f t="shared" si="74"/>
        <v>1190.6789999999999</v>
      </c>
      <c r="L272" s="2">
        <f t="shared" si="76"/>
        <v>0.30532147024504092</v>
      </c>
      <c r="M272" s="2">
        <f>(D272-(K272/1.163))/D272</f>
        <v>0.40268398129410232</v>
      </c>
      <c r="N272">
        <v>1224</v>
      </c>
      <c r="O272" s="2">
        <v>0.251</v>
      </c>
      <c r="P272" s="2">
        <f t="shared" si="77"/>
        <v>0.28588098016336055</v>
      </c>
      <c r="Q272" s="2">
        <f>(D272-(N272/1.158))/D272</f>
        <v>0.3833169086039383</v>
      </c>
      <c r="R272">
        <f t="shared" si="69"/>
        <v>1070.3880000000001</v>
      </c>
      <c r="S272" s="2">
        <f t="shared" si="78"/>
        <v>0.37550291715285872</v>
      </c>
      <c r="T272" s="2">
        <f>(D272-(R272/1.158))/D272</f>
        <v>0.46071063657414391</v>
      </c>
      <c r="U272" s="2">
        <f t="shared" si="75"/>
        <v>-7.0181446907817802E-2</v>
      </c>
    </row>
    <row r="273" spans="1:21" ht="12.75" customHeight="1">
      <c r="A273" t="s">
        <v>45</v>
      </c>
      <c r="B273" t="s">
        <v>45</v>
      </c>
      <c r="D273">
        <v>2082</v>
      </c>
      <c r="F273" s="1">
        <v>38961</v>
      </c>
      <c r="G273">
        <v>1601</v>
      </c>
      <c r="H273" s="2">
        <v>0.23799999999999999</v>
      </c>
      <c r="I273" s="2">
        <f t="shared" si="70"/>
        <v>0.23102785782901056</v>
      </c>
      <c r="J273" s="2">
        <f>(D273-(G273/1.161))/D273</f>
        <v>0.33766396023170597</v>
      </c>
      <c r="K273">
        <f t="shared" si="74"/>
        <v>1410.481</v>
      </c>
      <c r="L273" s="2">
        <f t="shared" si="76"/>
        <v>0.32253554274735829</v>
      </c>
      <c r="M273" s="2">
        <f>(D273-(K273/1.161))/D273</f>
        <v>0.41648194896413293</v>
      </c>
      <c r="N273">
        <v>1471</v>
      </c>
      <c r="O273" s="2">
        <v>0.24</v>
      </c>
      <c r="P273" s="2">
        <f t="shared" si="77"/>
        <v>0.29346781940441885</v>
      </c>
      <c r="Q273" s="2">
        <f>((D273-(K273/1.156))/D273)</f>
        <v>0.41395808196138262</v>
      </c>
      <c r="R273">
        <f t="shared" si="69"/>
        <v>1294.48</v>
      </c>
      <c r="S273" s="2">
        <f t="shared" si="78"/>
        <v>0.37825168107588858</v>
      </c>
      <c r="T273" s="2">
        <f>(D273-(R273/1.156))/D273</f>
        <v>0.46215543345665094</v>
      </c>
      <c r="U273" s="2">
        <f t="shared" si="75"/>
        <v>-5.5716138328530285E-2</v>
      </c>
    </row>
    <row r="274" spans="1:21" ht="12.75" customHeight="1">
      <c r="A274" t="s">
        <v>14</v>
      </c>
      <c r="D274">
        <v>2296</v>
      </c>
      <c r="F274" s="1">
        <v>38991</v>
      </c>
      <c r="G274">
        <v>1581</v>
      </c>
      <c r="H274" s="2">
        <v>0.24</v>
      </c>
      <c r="I274" s="2">
        <f t="shared" si="70"/>
        <v>0.31141114982578399</v>
      </c>
      <c r="J274" s="2">
        <f>(D274-(G274/1.163))/D274</f>
        <v>0.4079201632207945</v>
      </c>
      <c r="K274">
        <f t="shared" si="74"/>
        <v>1391.28</v>
      </c>
      <c r="L274" s="2">
        <f t="shared" si="76"/>
        <v>0.3940418118466899</v>
      </c>
      <c r="M274" s="2">
        <f>(D274-(K274/1.163))/D274</f>
        <v>0.47896974363429917</v>
      </c>
      <c r="N274">
        <v>1387</v>
      </c>
      <c r="O274" s="2">
        <v>0.27900000000000003</v>
      </c>
      <c r="P274" s="2">
        <f t="shared" si="77"/>
        <v>0.39590592334494773</v>
      </c>
      <c r="Q274" s="2">
        <f>(D274-(N274/1.158))/D274</f>
        <v>0.47832981290582705</v>
      </c>
      <c r="R274">
        <f t="shared" si="69"/>
        <v>1193.5135</v>
      </c>
      <c r="S274" s="2">
        <f t="shared" si="78"/>
        <v>0.48017704703832753</v>
      </c>
      <c r="T274" s="2">
        <f>(D274-(R274/1.158))/D274</f>
        <v>0.55110280400546419</v>
      </c>
      <c r="U274" s="2">
        <f t="shared" si="75"/>
        <v>-8.6135235191637627E-2</v>
      </c>
    </row>
    <row r="275" spans="1:21" ht="12.75" customHeight="1">
      <c r="A275" t="s">
        <v>14</v>
      </c>
      <c r="B275" t="s">
        <v>14</v>
      </c>
      <c r="D275" t="s">
        <v>326</v>
      </c>
      <c r="T275" s="2"/>
      <c r="U275" s="2"/>
    </row>
    <row r="276" spans="1:21" ht="12.75" customHeight="1">
      <c r="A276" t="s">
        <v>2</v>
      </c>
      <c r="D276">
        <v>2262</v>
      </c>
      <c r="F276" s="1">
        <v>38961</v>
      </c>
      <c r="G276">
        <v>1664</v>
      </c>
      <c r="H276" s="2">
        <v>0.22700000000000001</v>
      </c>
      <c r="I276" s="2">
        <f>(D276-G276)/D276</f>
        <v>0.26436781609195403</v>
      </c>
      <c r="J276" s="2">
        <f t="shared" ref="J276:J285" si="79">(D276-(G276/1.161))/D276</f>
        <v>0.36638054788281998</v>
      </c>
      <c r="K276">
        <f t="shared" si="74"/>
        <v>1475.136</v>
      </c>
      <c r="L276" s="2">
        <f t="shared" si="76"/>
        <v>0.34786206896551725</v>
      </c>
      <c r="M276" s="2">
        <f t="shared" ref="M276:M285" si="80">(D276-(K276/1.161))/D276</f>
        <v>0.43829635569811998</v>
      </c>
      <c r="N276">
        <v>1549</v>
      </c>
      <c r="O276" s="2">
        <v>0.222</v>
      </c>
      <c r="P276" s="2">
        <f t="shared" si="77"/>
        <v>0.31520778072502209</v>
      </c>
      <c r="Q276" s="2">
        <f t="shared" ref="Q276:Q285" si="81">((D276-(K276/1.156))/D276)</f>
        <v>0.43586684166567236</v>
      </c>
      <c r="R276">
        <f t="shared" si="69"/>
        <v>1377.0609999999999</v>
      </c>
      <c r="S276" s="2">
        <f t="shared" si="78"/>
        <v>0.39121971706454467</v>
      </c>
      <c r="T276" s="2">
        <f t="shared" ref="T276:T285" si="82">(D276-(R276/1.156))/D276</f>
        <v>0.4733734576682912</v>
      </c>
      <c r="U276" s="2">
        <f t="shared" si="75"/>
        <v>-4.3357648099027424E-2</v>
      </c>
    </row>
    <row r="277" spans="1:21" ht="12.75" customHeight="1">
      <c r="A277" t="s">
        <v>2</v>
      </c>
      <c r="B277" t="s">
        <v>88</v>
      </c>
      <c r="D277">
        <v>1959</v>
      </c>
      <c r="F277" s="1">
        <v>38961</v>
      </c>
      <c r="G277">
        <v>1233</v>
      </c>
      <c r="H277" s="2">
        <v>0.157</v>
      </c>
      <c r="I277" s="2">
        <f>(D277-G277)/D277</f>
        <v>0.37059724349157736</v>
      </c>
      <c r="J277" s="2">
        <f t="shared" si="79"/>
        <v>0.45787876269731037</v>
      </c>
      <c r="K277">
        <f t="shared" si="74"/>
        <v>1136.2094999999999</v>
      </c>
      <c r="L277" s="2">
        <f t="shared" si="76"/>
        <v>0.42000535987748855</v>
      </c>
      <c r="M277" s="2">
        <f t="shared" si="80"/>
        <v>0.50043527982557157</v>
      </c>
      <c r="N277">
        <v>1074</v>
      </c>
      <c r="O277" s="2">
        <v>0.28599999999999998</v>
      </c>
      <c r="P277" s="2">
        <f t="shared" si="77"/>
        <v>0.45176110260336905</v>
      </c>
      <c r="Q277" s="2">
        <f t="shared" si="81"/>
        <v>0.49827453276599354</v>
      </c>
      <c r="R277">
        <f t="shared" si="69"/>
        <v>920.41800000000001</v>
      </c>
      <c r="S277" s="2">
        <f t="shared" si="78"/>
        <v>0.53015926493108723</v>
      </c>
      <c r="T277" s="2">
        <f t="shared" si="82"/>
        <v>0.59356337796806857</v>
      </c>
      <c r="U277" s="2">
        <f t="shared" si="75"/>
        <v>-0.11015390505359868</v>
      </c>
    </row>
    <row r="278" spans="1:21" ht="12.75" customHeight="1">
      <c r="A278" t="s">
        <v>2</v>
      </c>
      <c r="B278" t="s">
        <v>89</v>
      </c>
      <c r="D278">
        <v>2052</v>
      </c>
      <c r="F278" s="1">
        <v>38961</v>
      </c>
      <c r="G278">
        <v>1360</v>
      </c>
      <c r="H278" s="2">
        <v>0.20300000000000001</v>
      </c>
      <c r="I278" s="2">
        <f>(D278-G278)/D278</f>
        <v>0.33723196881091616</v>
      </c>
      <c r="J278" s="2">
        <f t="shared" si="79"/>
        <v>0.42914036934618099</v>
      </c>
      <c r="K278">
        <f t="shared" si="74"/>
        <v>1221.96</v>
      </c>
      <c r="L278" s="2">
        <f t="shared" si="76"/>
        <v>0.40450292397660814</v>
      </c>
      <c r="M278" s="2">
        <f t="shared" si="80"/>
        <v>0.48708262185754359</v>
      </c>
      <c r="N278">
        <v>1183</v>
      </c>
      <c r="O278" s="2">
        <v>0.17499999999999999</v>
      </c>
      <c r="P278" s="2">
        <f t="shared" si="77"/>
        <v>0.42348927875243664</v>
      </c>
      <c r="Q278" s="2">
        <f t="shared" si="81"/>
        <v>0.4848641210870312</v>
      </c>
      <c r="R278">
        <f t="shared" si="69"/>
        <v>1079.4875</v>
      </c>
      <c r="S278" s="2">
        <f t="shared" si="78"/>
        <v>0.47393396686159844</v>
      </c>
      <c r="T278" s="2">
        <f t="shared" si="82"/>
        <v>0.54492557686989485</v>
      </c>
      <c r="U278" s="2">
        <f t="shared" si="75"/>
        <v>-6.9431042884990302E-2</v>
      </c>
    </row>
    <row r="279" spans="1:21" ht="12.75" customHeight="1">
      <c r="A279" t="s">
        <v>2</v>
      </c>
      <c r="B279" t="s">
        <v>286</v>
      </c>
      <c r="D279">
        <v>1943</v>
      </c>
      <c r="F279" s="1">
        <v>38961</v>
      </c>
      <c r="H279" s="2">
        <v>0.22700000000000001</v>
      </c>
      <c r="N279">
        <v>1096</v>
      </c>
      <c r="O279" s="2">
        <v>0.222</v>
      </c>
      <c r="P279" s="2">
        <f t="shared" si="77"/>
        <v>0.43592382913021099</v>
      </c>
      <c r="R279">
        <f t="shared" si="69"/>
        <v>974.34400000000005</v>
      </c>
      <c r="S279" s="2">
        <f t="shared" si="78"/>
        <v>0.49853628409675754</v>
      </c>
      <c r="T279" s="2">
        <f t="shared" si="82"/>
        <v>0.56620785821518826</v>
      </c>
      <c r="U279" s="2"/>
    </row>
    <row r="280" spans="1:21" ht="12.75" customHeight="1">
      <c r="A280" t="s">
        <v>2</v>
      </c>
      <c r="B280" t="s">
        <v>287</v>
      </c>
      <c r="D280">
        <v>1930</v>
      </c>
      <c r="F280" s="1">
        <v>38961</v>
      </c>
      <c r="H280" s="2">
        <v>0.22700000000000001</v>
      </c>
      <c r="N280">
        <v>1109</v>
      </c>
      <c r="O280" s="2">
        <v>0.222</v>
      </c>
      <c r="P280" s="2">
        <f t="shared" si="77"/>
        <v>0.42538860103626941</v>
      </c>
      <c r="R280">
        <f t="shared" si="69"/>
        <v>985.90100000000007</v>
      </c>
      <c r="S280" s="2">
        <f t="shared" si="78"/>
        <v>0.4891704663212435</v>
      </c>
      <c r="T280" s="2">
        <f t="shared" si="82"/>
        <v>0.55810593972425904</v>
      </c>
      <c r="U280" s="2"/>
    </row>
    <row r="281" spans="1:21" ht="12.75" customHeight="1">
      <c r="A281" t="s">
        <v>2</v>
      </c>
      <c r="B281" t="s">
        <v>90</v>
      </c>
      <c r="D281">
        <v>2032</v>
      </c>
      <c r="F281" s="1">
        <v>38961</v>
      </c>
      <c r="G281">
        <v>1361</v>
      </c>
      <c r="H281" s="2">
        <v>0.24299999999999999</v>
      </c>
      <c r="I281" s="2">
        <f>(D281-G281)/D281</f>
        <v>0.33021653543307089</v>
      </c>
      <c r="J281" s="2">
        <f t="shared" si="79"/>
        <v>0.42309779107068979</v>
      </c>
      <c r="K281">
        <f t="shared" si="74"/>
        <v>1195.6385</v>
      </c>
      <c r="L281" s="2">
        <f t="shared" si="76"/>
        <v>0.41159522637795276</v>
      </c>
      <c r="M281" s="2">
        <f t="shared" si="80"/>
        <v>0.49319140945560097</v>
      </c>
      <c r="N281">
        <v>1203</v>
      </c>
      <c r="O281" s="2">
        <v>0.185</v>
      </c>
      <c r="P281" s="2">
        <f t="shared" si="77"/>
        <v>0.40797244094488189</v>
      </c>
      <c r="Q281" s="2">
        <f t="shared" si="81"/>
        <v>0.49099933077677571</v>
      </c>
      <c r="R281">
        <f t="shared" si="69"/>
        <v>1091.7224999999999</v>
      </c>
      <c r="S281" s="2">
        <f t="shared" si="78"/>
        <v>0.46273499015748037</v>
      </c>
      <c r="T281" s="2">
        <f t="shared" si="82"/>
        <v>0.53523788075906609</v>
      </c>
      <c r="U281" s="2">
        <f t="shared" si="75"/>
        <v>-5.1139763779527614E-2</v>
      </c>
    </row>
    <row r="282" spans="1:21" ht="12.75" customHeight="1">
      <c r="A282" t="s">
        <v>2</v>
      </c>
      <c r="B282" t="s">
        <v>91</v>
      </c>
      <c r="D282">
        <v>2103</v>
      </c>
      <c r="F282" s="1">
        <v>38961</v>
      </c>
      <c r="G282">
        <v>1485</v>
      </c>
      <c r="H282" s="2">
        <v>0.189</v>
      </c>
      <c r="I282" s="2">
        <f>(D282-G282)/D282</f>
        <v>0.29386590584878747</v>
      </c>
      <c r="J282" s="2">
        <f t="shared" si="79"/>
        <v>0.39178803260016148</v>
      </c>
      <c r="K282">
        <f t="shared" si="74"/>
        <v>1344.6675</v>
      </c>
      <c r="L282" s="2">
        <f t="shared" si="76"/>
        <v>0.36059557774607703</v>
      </c>
      <c r="M282" s="2">
        <f t="shared" si="80"/>
        <v>0.44926406351944614</v>
      </c>
      <c r="N282">
        <v>1390</v>
      </c>
      <c r="O282" s="2">
        <v>0.191</v>
      </c>
      <c r="P282" s="2">
        <f t="shared" si="77"/>
        <v>0.33903946742748453</v>
      </c>
      <c r="Q282" s="2">
        <f t="shared" si="81"/>
        <v>0.44688198766961673</v>
      </c>
      <c r="R282">
        <f t="shared" si="69"/>
        <v>1257.2549999999999</v>
      </c>
      <c r="S282" s="2">
        <f t="shared" si="78"/>
        <v>0.40216119828815983</v>
      </c>
      <c r="T282" s="2">
        <f t="shared" si="82"/>
        <v>0.48283840682366769</v>
      </c>
      <c r="U282" s="2">
        <f t="shared" si="75"/>
        <v>-4.1565620542082793E-2</v>
      </c>
    </row>
    <row r="283" spans="1:21" ht="12.75" customHeight="1">
      <c r="A283" t="s">
        <v>2</v>
      </c>
      <c r="B283" t="s">
        <v>92</v>
      </c>
      <c r="D283">
        <v>1950</v>
      </c>
      <c r="F283" s="1">
        <v>38961</v>
      </c>
      <c r="G283">
        <v>1361</v>
      </c>
      <c r="H283" s="2">
        <v>0.20899999999999999</v>
      </c>
      <c r="I283" s="2">
        <f>(D283-G283)/D283</f>
        <v>0.30205128205128207</v>
      </c>
      <c r="J283" s="2">
        <f t="shared" si="79"/>
        <v>0.39883831356699573</v>
      </c>
      <c r="K283">
        <f t="shared" si="74"/>
        <v>1218.7755</v>
      </c>
      <c r="L283" s="2">
        <f t="shared" si="76"/>
        <v>0.37498692307692311</v>
      </c>
      <c r="M283" s="2">
        <f t="shared" si="80"/>
        <v>0.4616597097992447</v>
      </c>
      <c r="N283">
        <v>1120</v>
      </c>
      <c r="O283" s="2">
        <v>0.222</v>
      </c>
      <c r="P283" s="2">
        <f t="shared" si="77"/>
        <v>0.42564102564102563</v>
      </c>
      <c r="Q283" s="2">
        <f t="shared" si="81"/>
        <v>0.45933124833643862</v>
      </c>
      <c r="R283">
        <f t="shared" si="69"/>
        <v>995.68000000000006</v>
      </c>
      <c r="S283" s="2">
        <f t="shared" si="78"/>
        <v>0.48939487179487179</v>
      </c>
      <c r="T283" s="2">
        <f t="shared" si="82"/>
        <v>0.55830006210629035</v>
      </c>
      <c r="U283" s="2">
        <f t="shared" si="75"/>
        <v>-0.11440794871794868</v>
      </c>
    </row>
    <row r="284" spans="1:21" ht="12.75" customHeight="1">
      <c r="A284" t="s">
        <v>2</v>
      </c>
      <c r="B284" t="s">
        <v>93</v>
      </c>
      <c r="D284">
        <v>2362</v>
      </c>
      <c r="F284" s="1">
        <v>38961</v>
      </c>
      <c r="G284">
        <v>1521</v>
      </c>
      <c r="H284" s="2">
        <v>0.16700000000000001</v>
      </c>
      <c r="I284" s="2">
        <f>(D284-G284)/D284</f>
        <v>0.3560541913632515</v>
      </c>
      <c r="J284" s="2">
        <f t="shared" si="79"/>
        <v>0.44535244734130186</v>
      </c>
      <c r="K284">
        <f t="shared" si="74"/>
        <v>1393.9965</v>
      </c>
      <c r="L284" s="2">
        <f t="shared" si="76"/>
        <v>0.40982366638441997</v>
      </c>
      <c r="M284" s="2">
        <f t="shared" si="80"/>
        <v>0.49166551798830321</v>
      </c>
      <c r="N284">
        <v>1450</v>
      </c>
      <c r="O284" s="2">
        <v>0.11</v>
      </c>
      <c r="P284" s="2">
        <f t="shared" si="77"/>
        <v>0.38611346316680778</v>
      </c>
      <c r="Q284" s="2">
        <f t="shared" si="81"/>
        <v>0.48946683943288927</v>
      </c>
      <c r="R284">
        <f t="shared" ref="R284:R347" si="83">N284*(1-(O284/2))</f>
        <v>1370.25</v>
      </c>
      <c r="S284" s="2">
        <f t="shared" si="78"/>
        <v>0.41987722269263333</v>
      </c>
      <c r="T284" s="2">
        <f t="shared" si="82"/>
        <v>0.49816368745037487</v>
      </c>
      <c r="U284" s="2">
        <f t="shared" si="75"/>
        <v>-1.0053556308213363E-2</v>
      </c>
    </row>
    <row r="285" spans="1:21" ht="12.75" customHeight="1">
      <c r="A285" t="s">
        <v>2</v>
      </c>
      <c r="B285" t="s">
        <v>2</v>
      </c>
      <c r="D285">
        <v>2625</v>
      </c>
      <c r="F285" s="1">
        <v>38961</v>
      </c>
      <c r="G285">
        <v>1902</v>
      </c>
      <c r="H285" s="2">
        <v>0.23200000000000001</v>
      </c>
      <c r="I285" s="2">
        <f>(D285-G285)/D285</f>
        <v>0.27542857142857141</v>
      </c>
      <c r="J285" s="2">
        <f t="shared" si="79"/>
        <v>0.37590746893072474</v>
      </c>
      <c r="K285">
        <f t="shared" si="74"/>
        <v>1681.3679999999999</v>
      </c>
      <c r="L285" s="2">
        <f t="shared" si="76"/>
        <v>0.35947885714285716</v>
      </c>
      <c r="M285" s="2">
        <f t="shared" si="80"/>
        <v>0.44830220253476072</v>
      </c>
      <c r="N285">
        <v>1783</v>
      </c>
      <c r="O285" s="2">
        <v>0.224</v>
      </c>
      <c r="P285" s="2">
        <f t="shared" si="77"/>
        <v>0.32076190476190475</v>
      </c>
      <c r="Q285" s="2">
        <f t="shared" si="81"/>
        <v>0.44591596638655462</v>
      </c>
      <c r="R285">
        <f t="shared" si="83"/>
        <v>1583.3040000000001</v>
      </c>
      <c r="S285" s="2">
        <f t="shared" si="78"/>
        <v>0.39683657142857137</v>
      </c>
      <c r="T285" s="2">
        <f t="shared" si="82"/>
        <v>0.47823232822540773</v>
      </c>
      <c r="U285" s="2">
        <f t="shared" si="75"/>
        <v>-3.7357714285714216E-2</v>
      </c>
    </row>
    <row r="286" spans="1:21" ht="12.75" customHeight="1">
      <c r="A286" t="s">
        <v>37</v>
      </c>
      <c r="D286" t="s">
        <v>326</v>
      </c>
      <c r="T286" s="2"/>
      <c r="U286" s="2"/>
    </row>
    <row r="287" spans="1:21" ht="12.75" customHeight="1">
      <c r="A287" t="s">
        <v>37</v>
      </c>
      <c r="B287" t="s">
        <v>37</v>
      </c>
      <c r="D287" t="s">
        <v>326</v>
      </c>
      <c r="T287" s="2"/>
      <c r="U287" s="2"/>
    </row>
    <row r="288" spans="1:21" ht="12.75" customHeight="1">
      <c r="A288" t="s">
        <v>23</v>
      </c>
      <c r="D288">
        <v>3010</v>
      </c>
      <c r="F288" s="1">
        <v>38961</v>
      </c>
      <c r="G288">
        <v>1556</v>
      </c>
      <c r="H288" s="2">
        <v>0.253</v>
      </c>
      <c r="I288" s="2">
        <f t="shared" ref="I288:I299" si="84">(D288-G288)/D288</f>
        <v>0.48305647840531563</v>
      </c>
      <c r="J288" s="2">
        <f>(D288-(G288/1.161))/D288</f>
        <v>0.55474287545677481</v>
      </c>
      <c r="K288">
        <f t="shared" si="74"/>
        <v>1359.1659999999999</v>
      </c>
      <c r="L288" s="2">
        <f t="shared" si="76"/>
        <v>0.54844983388704316</v>
      </c>
      <c r="M288" s="2">
        <f>(D288-(K288/1.161))/D288</f>
        <v>0.61106790171149283</v>
      </c>
      <c r="N288">
        <v>1412</v>
      </c>
      <c r="O288" s="2">
        <v>0.248</v>
      </c>
      <c r="P288" s="2">
        <f t="shared" si="77"/>
        <v>0.53089700996677736</v>
      </c>
      <c r="Q288" s="2">
        <f>((D288-(K288/1.156))/D288)</f>
        <v>0.60938566945245942</v>
      </c>
      <c r="R288">
        <f t="shared" si="83"/>
        <v>1236.912</v>
      </c>
      <c r="S288" s="2">
        <f t="shared" si="78"/>
        <v>0.58906578073089699</v>
      </c>
      <c r="T288" s="2">
        <f>(D288-(R288/1.156))/D288</f>
        <v>0.64452057156651987</v>
      </c>
      <c r="U288" s="2">
        <f t="shared" si="75"/>
        <v>-4.0615946843853834E-2</v>
      </c>
    </row>
    <row r="289" spans="1:21" ht="12.75" customHeight="1">
      <c r="A289" t="s">
        <v>23</v>
      </c>
      <c r="B289" s="3" t="s">
        <v>171</v>
      </c>
      <c r="D289">
        <v>3685</v>
      </c>
      <c r="F289" s="1">
        <v>38961</v>
      </c>
      <c r="G289">
        <v>1899</v>
      </c>
      <c r="H289" s="2">
        <v>0.25</v>
      </c>
      <c r="I289" s="2">
        <f t="shared" si="84"/>
        <v>0.48466757123473542</v>
      </c>
      <c r="J289" s="2">
        <f>(D289-(G289/1.161))/D289</f>
        <v>0.55613055231243358</v>
      </c>
      <c r="K289">
        <f t="shared" si="74"/>
        <v>1661.625</v>
      </c>
      <c r="L289" s="2">
        <f t="shared" si="76"/>
        <v>0.54908412483039348</v>
      </c>
      <c r="M289" s="2">
        <f>(D289-(K289/1.161))/D289</f>
        <v>0.61161423327337938</v>
      </c>
      <c r="N289">
        <v>1699</v>
      </c>
      <c r="O289" s="2">
        <v>0.26</v>
      </c>
      <c r="P289" s="2">
        <f t="shared" si="77"/>
        <v>0.53894165535956584</v>
      </c>
      <c r="Q289" s="2">
        <f>((D289-(K289/1.156))/D289)</f>
        <v>0.60993436404013279</v>
      </c>
      <c r="R289">
        <f t="shared" si="83"/>
        <v>1478.1299999999999</v>
      </c>
      <c r="S289" s="2">
        <f t="shared" si="78"/>
        <v>0.59887924016282224</v>
      </c>
      <c r="T289" s="2">
        <f>(D289-(R289/1.156))/D289</f>
        <v>0.65300972332424068</v>
      </c>
      <c r="U289" s="2">
        <f t="shared" si="75"/>
        <v>-4.9795115332428752E-2</v>
      </c>
    </row>
    <row r="290" spans="1:21" ht="12.75" customHeight="1">
      <c r="A290" t="s">
        <v>23</v>
      </c>
      <c r="B290" s="3" t="s">
        <v>172</v>
      </c>
      <c r="D290">
        <v>3125</v>
      </c>
      <c r="F290" s="1">
        <v>38991</v>
      </c>
      <c r="G290">
        <v>1968</v>
      </c>
      <c r="H290" s="2">
        <v>0.29899999999999999</v>
      </c>
      <c r="I290" s="2">
        <f t="shared" si="84"/>
        <v>0.37024000000000001</v>
      </c>
      <c r="J290" s="2">
        <f>(D290-(G290/1.163))/D290</f>
        <v>0.45850386930352538</v>
      </c>
      <c r="K290">
        <f t="shared" si="74"/>
        <v>1673.7840000000001</v>
      </c>
      <c r="L290" s="2">
        <f t="shared" si="76"/>
        <v>0.46438911999999999</v>
      </c>
      <c r="M290" s="2">
        <f>(D290-(K290/1.163))/D290</f>
        <v>0.5394575408426483</v>
      </c>
      <c r="N290">
        <v>1864</v>
      </c>
      <c r="O290" s="2">
        <v>0.29199999999999998</v>
      </c>
      <c r="P290" s="2">
        <f t="shared" si="77"/>
        <v>0.40351999999999999</v>
      </c>
      <c r="Q290" s="2">
        <f>(D290-(N290/1.158))/D290</f>
        <v>0.48490500863557856</v>
      </c>
      <c r="R290">
        <f t="shared" si="83"/>
        <v>1591.856</v>
      </c>
      <c r="S290" s="2">
        <f t="shared" si="78"/>
        <v>0.49060608</v>
      </c>
      <c r="T290" s="2">
        <f>(D290-(R290/1.158))/D290</f>
        <v>0.5601088773747841</v>
      </c>
      <c r="U290" s="2">
        <f t="shared" si="75"/>
        <v>-2.6216960000000011E-2</v>
      </c>
    </row>
    <row r="291" spans="1:21" ht="12.75" customHeight="1">
      <c r="A291" t="s">
        <v>23</v>
      </c>
      <c r="B291" s="3" t="s">
        <v>173</v>
      </c>
      <c r="D291">
        <v>3388</v>
      </c>
      <c r="F291" s="1">
        <v>38991</v>
      </c>
      <c r="G291">
        <v>1853</v>
      </c>
      <c r="H291" s="2">
        <v>0.253</v>
      </c>
      <c r="I291" s="2">
        <f t="shared" si="84"/>
        <v>0.45306965761511214</v>
      </c>
      <c r="J291" s="2">
        <f>(D291-(G291/1.163))/D291</f>
        <v>0.52972455512907324</v>
      </c>
      <c r="K291">
        <f t="shared" si="74"/>
        <v>1618.5954999999999</v>
      </c>
      <c r="L291" s="2">
        <f t="shared" si="76"/>
        <v>0.52225634592680048</v>
      </c>
      <c r="M291" s="2">
        <f>(D291-(K291/1.163))/D291</f>
        <v>0.58921439890524552</v>
      </c>
      <c r="N291">
        <v>1604</v>
      </c>
      <c r="O291" s="2">
        <v>1.2E-2</v>
      </c>
      <c r="P291" s="2">
        <f t="shared" si="77"/>
        <v>0.52656434474616298</v>
      </c>
      <c r="Q291" s="2">
        <f>(D291-(N291/1.158))/D291</f>
        <v>0.59116091946991611</v>
      </c>
      <c r="R291">
        <f t="shared" si="83"/>
        <v>1594.376</v>
      </c>
      <c r="S291" s="2">
        <f t="shared" si="78"/>
        <v>0.529404958677686</v>
      </c>
      <c r="T291" s="2">
        <f>(D291-(R291/1.158))/D291</f>
        <v>0.59361395395309668</v>
      </c>
      <c r="U291" s="2">
        <f t="shared" si="75"/>
        <v>-7.1486127508855191E-3</v>
      </c>
    </row>
    <row r="292" spans="1:21" ht="12.75" customHeight="1">
      <c r="A292" t="s">
        <v>23</v>
      </c>
      <c r="B292" s="3" t="s">
        <v>174</v>
      </c>
      <c r="D292">
        <v>2806</v>
      </c>
      <c r="F292" s="1">
        <v>38991</v>
      </c>
      <c r="G292">
        <v>1538</v>
      </c>
      <c r="H292" s="2">
        <v>0.23</v>
      </c>
      <c r="I292" s="2">
        <f t="shared" si="84"/>
        <v>0.45188880969351392</v>
      </c>
      <c r="J292" s="2">
        <f>(D292-(G292/1.163))/D292</f>
        <v>0.52870920867885973</v>
      </c>
      <c r="K292">
        <f t="shared" si="74"/>
        <v>1361.13</v>
      </c>
      <c r="L292" s="2">
        <f t="shared" si="76"/>
        <v>0.5149215965787598</v>
      </c>
      <c r="M292" s="2">
        <f>(D292-(K292/1.163))/D292</f>
        <v>0.58290764968079078</v>
      </c>
      <c r="N292">
        <v>1324</v>
      </c>
      <c r="O292" s="2">
        <v>0.27</v>
      </c>
      <c r="P292" s="2">
        <f t="shared" si="77"/>
        <v>0.52815395580898072</v>
      </c>
      <c r="Q292" s="2">
        <f>(D292-(N292/1.158))/D292</f>
        <v>0.59253364059497471</v>
      </c>
      <c r="R292">
        <f t="shared" si="83"/>
        <v>1145.26</v>
      </c>
      <c r="S292" s="2">
        <f t="shared" si="78"/>
        <v>0.59185317177476837</v>
      </c>
      <c r="T292" s="2">
        <f>(D292-(R292/1.158))/D292</f>
        <v>0.64754159911465314</v>
      </c>
      <c r="U292" s="2">
        <f t="shared" si="75"/>
        <v>-7.6931575196008573E-2</v>
      </c>
    </row>
    <row r="293" spans="1:21" ht="12.75" customHeight="1">
      <c r="A293" t="s">
        <v>23</v>
      </c>
      <c r="B293" s="3" t="s">
        <v>175</v>
      </c>
      <c r="D293">
        <v>2916</v>
      </c>
      <c r="F293" s="1">
        <v>38991</v>
      </c>
      <c r="G293">
        <v>1579</v>
      </c>
      <c r="H293" s="2">
        <v>0.23899999999999999</v>
      </c>
      <c r="I293" s="2">
        <f t="shared" si="84"/>
        <v>0.45850480109739367</v>
      </c>
      <c r="J293" s="2">
        <f>(D293-(G293/1.163))/D293</f>
        <v>0.53439793731504182</v>
      </c>
      <c r="K293">
        <f t="shared" si="74"/>
        <v>1390.3095000000001</v>
      </c>
      <c r="L293" s="2">
        <f t="shared" si="76"/>
        <v>0.52321347736625512</v>
      </c>
      <c r="M293" s="2">
        <f>(D293-(K293/1.163))/D293</f>
        <v>0.59003738380589432</v>
      </c>
      <c r="N293">
        <v>1450</v>
      </c>
      <c r="O293" s="2">
        <v>0.248</v>
      </c>
      <c r="P293" s="2">
        <f t="shared" si="77"/>
        <v>0.50274348422496573</v>
      </c>
      <c r="Q293" s="2">
        <f>(D293-(N293/1.158))/D293</f>
        <v>0.57059022817354543</v>
      </c>
      <c r="R293">
        <f t="shared" si="83"/>
        <v>1270.2</v>
      </c>
      <c r="S293" s="2">
        <f t="shared" si="78"/>
        <v>0.56440329218106999</v>
      </c>
      <c r="T293" s="2">
        <f>(D293-(R293/1.158))/D293</f>
        <v>0.62383703988002581</v>
      </c>
      <c r="U293" s="2">
        <f t="shared" si="75"/>
        <v>-4.1189814814814874E-2</v>
      </c>
    </row>
    <row r="294" spans="1:21" ht="12.75" customHeight="1">
      <c r="A294" t="s">
        <v>23</v>
      </c>
      <c r="B294" s="3" t="s">
        <v>176</v>
      </c>
      <c r="D294">
        <v>2429</v>
      </c>
      <c r="F294" s="1">
        <v>38961</v>
      </c>
      <c r="G294">
        <v>1351</v>
      </c>
      <c r="H294" s="2">
        <v>0.28599999999999998</v>
      </c>
      <c r="I294" s="2">
        <f t="shared" si="84"/>
        <v>0.44380403458213258</v>
      </c>
      <c r="J294" s="2">
        <f>(D294-(G294/1.161))/D294</f>
        <v>0.52093370765041569</v>
      </c>
      <c r="K294">
        <f t="shared" si="74"/>
        <v>1157.807</v>
      </c>
      <c r="L294" s="2">
        <f t="shared" si="76"/>
        <v>0.52334005763688762</v>
      </c>
      <c r="M294" s="2">
        <f>(D294-(K294/1.161))/D294</f>
        <v>0.58944018745640625</v>
      </c>
      <c r="N294">
        <v>1264</v>
      </c>
      <c r="O294" s="2">
        <v>0.248</v>
      </c>
      <c r="P294" s="2">
        <f t="shared" si="77"/>
        <v>0.47962124331000411</v>
      </c>
      <c r="Q294" s="2">
        <f>((D294-(K294/1.156))/D294)</f>
        <v>0.58766440972049105</v>
      </c>
      <c r="R294">
        <f t="shared" si="83"/>
        <v>1107.2639999999999</v>
      </c>
      <c r="S294" s="2">
        <f t="shared" si="78"/>
        <v>0.54414820913956363</v>
      </c>
      <c r="T294" s="2">
        <f>(D294-(R294/1.156))/D294</f>
        <v>0.60566454077816922</v>
      </c>
      <c r="U294" s="2">
        <f t="shared" si="75"/>
        <v>-2.0808151502676009E-2</v>
      </c>
    </row>
    <row r="295" spans="1:21" ht="12.75" customHeight="1">
      <c r="A295" t="s">
        <v>23</v>
      </c>
      <c r="B295" s="3" t="s">
        <v>177</v>
      </c>
      <c r="D295">
        <v>3128</v>
      </c>
      <c r="F295" s="1">
        <v>38991</v>
      </c>
      <c r="G295">
        <v>2005</v>
      </c>
      <c r="H295" s="2">
        <v>0.28100000000000003</v>
      </c>
      <c r="I295" s="2">
        <f t="shared" si="84"/>
        <v>0.35901534526854217</v>
      </c>
      <c r="J295" s="2">
        <f>(D295-(G295/1.163))/D295</f>
        <v>0.44885240349831662</v>
      </c>
      <c r="K295">
        <f t="shared" si="74"/>
        <v>1723.2974999999999</v>
      </c>
      <c r="L295" s="2">
        <f t="shared" si="76"/>
        <v>0.44907368925831204</v>
      </c>
      <c r="M295" s="2">
        <f>(D295-(K295/1.163))/D295</f>
        <v>0.52628864080680315</v>
      </c>
      <c r="N295">
        <v>1982</v>
      </c>
      <c r="O295" s="2">
        <v>0.26200000000000001</v>
      </c>
      <c r="P295" s="2">
        <f t="shared" si="77"/>
        <v>0.36636828644501279</v>
      </c>
      <c r="Q295" s="2">
        <f>(D295-(N295/1.158))/D295</f>
        <v>0.45282235444301616</v>
      </c>
      <c r="R295">
        <f t="shared" si="83"/>
        <v>1722.3579999999999</v>
      </c>
      <c r="S295" s="2">
        <f t="shared" si="78"/>
        <v>0.44937404092071614</v>
      </c>
      <c r="T295" s="2">
        <f>(D295-(R295/1.158))/D295</f>
        <v>0.52450262601098108</v>
      </c>
      <c r="U295" s="2">
        <f t="shared" si="75"/>
        <v>-3.0035166240410804E-4</v>
      </c>
    </row>
    <row r="296" spans="1:21" ht="12.75" customHeight="1">
      <c r="A296" t="s">
        <v>23</v>
      </c>
      <c r="B296" s="3" t="s">
        <v>178</v>
      </c>
      <c r="D296">
        <v>2439</v>
      </c>
      <c r="F296" s="1">
        <v>38991</v>
      </c>
      <c r="G296">
        <v>1293</v>
      </c>
      <c r="H296" s="2">
        <v>0.21299999999999999</v>
      </c>
      <c r="I296" s="2">
        <f t="shared" si="84"/>
        <v>0.46986469864698649</v>
      </c>
      <c r="J296" s="2">
        <f>(D296-(G296/1.163))/D296</f>
        <v>0.54416569101202628</v>
      </c>
      <c r="K296">
        <f t="shared" si="74"/>
        <v>1155.2954999999999</v>
      </c>
      <c r="L296" s="2">
        <f t="shared" si="76"/>
        <v>0.52632410824108244</v>
      </c>
      <c r="M296" s="2">
        <f>(D296-(K296/1.163))/D296</f>
        <v>0.59271204491924545</v>
      </c>
      <c r="N296">
        <v>1086</v>
      </c>
      <c r="O296" s="2">
        <v>0.26300000000000001</v>
      </c>
      <c r="P296" s="2">
        <f t="shared" si="77"/>
        <v>0.55473554735547359</v>
      </c>
      <c r="Q296" s="2">
        <f>(D296-(N296/1.158))/D296</f>
        <v>0.61548838286310315</v>
      </c>
      <c r="R296">
        <f t="shared" si="83"/>
        <v>943.19100000000003</v>
      </c>
      <c r="S296" s="2">
        <f t="shared" si="78"/>
        <v>0.61328782287822881</v>
      </c>
      <c r="T296" s="2">
        <f>(D296-(R296/1.158))/D296</f>
        <v>0.66605166051660514</v>
      </c>
      <c r="U296" s="2">
        <f t="shared" si="75"/>
        <v>-8.6963714637146361E-2</v>
      </c>
    </row>
    <row r="297" spans="1:21" ht="12.75" customHeight="1">
      <c r="A297" t="s">
        <v>23</v>
      </c>
      <c r="B297" t="s">
        <v>23</v>
      </c>
      <c r="D297">
        <v>2986</v>
      </c>
      <c r="F297" s="1">
        <v>38961</v>
      </c>
      <c r="G297">
        <v>1697</v>
      </c>
      <c r="H297" s="2">
        <v>0.22</v>
      </c>
      <c r="I297" s="2">
        <f t="shared" si="84"/>
        <v>0.43168117883456131</v>
      </c>
      <c r="J297" s="2">
        <f>(D297-(G297/1.161))/D297</f>
        <v>0.51049197143373071</v>
      </c>
      <c r="K297">
        <f t="shared" si="74"/>
        <v>1510.33</v>
      </c>
      <c r="L297" s="2">
        <f t="shared" ref="L297:L328" si="85">(D297-K297)/D297</f>
        <v>0.49419624916275956</v>
      </c>
      <c r="M297" s="2">
        <f>(D297-(K297/1.161))/D297</f>
        <v>0.56433785457602026</v>
      </c>
      <c r="N297">
        <v>1467</v>
      </c>
      <c r="O297" s="2">
        <v>0.24399999999999999</v>
      </c>
      <c r="P297" s="2">
        <f t="shared" ref="P297:P328" si="86">(D297-N297)/D297</f>
        <v>0.50870730073677162</v>
      </c>
      <c r="Q297" s="2">
        <f>((D297-(K297/1.156))/D297)</f>
        <v>0.56245350273595118</v>
      </c>
      <c r="R297">
        <f t="shared" si="83"/>
        <v>1288.0260000000001</v>
      </c>
      <c r="S297" s="2">
        <f t="shared" ref="S297:S328" si="87">(D297-R297)/D297</f>
        <v>0.56864501004688539</v>
      </c>
      <c r="T297" s="2">
        <f>(D297-(R297/1.156))/D297</f>
        <v>0.62685554502325724</v>
      </c>
      <c r="U297" s="2">
        <f t="shared" si="75"/>
        <v>-7.4448760884125831E-2</v>
      </c>
    </row>
    <row r="298" spans="1:21" ht="12.75" customHeight="1">
      <c r="A298" t="s">
        <v>23</v>
      </c>
      <c r="B298" s="3" t="s">
        <v>179</v>
      </c>
      <c r="D298">
        <v>3223</v>
      </c>
      <c r="F298" s="1">
        <v>38991</v>
      </c>
      <c r="G298">
        <v>1680</v>
      </c>
      <c r="H298" s="2">
        <v>0.32600000000000001</v>
      </c>
      <c r="I298" s="2">
        <f t="shared" si="84"/>
        <v>0.47874650946323299</v>
      </c>
      <c r="J298" s="2">
        <f>(D298-(G298/1.163))/D298</f>
        <v>0.5518026736571221</v>
      </c>
      <c r="K298">
        <f t="shared" si="74"/>
        <v>1406.1599999999999</v>
      </c>
      <c r="L298" s="2">
        <f t="shared" si="85"/>
        <v>0.56371082842072606</v>
      </c>
      <c r="M298" s="2">
        <f>(D298-(K298/1.163))/D298</f>
        <v>0.62485883785101126</v>
      </c>
      <c r="N298">
        <v>1666</v>
      </c>
      <c r="O298" s="2">
        <v>0.248</v>
      </c>
      <c r="P298" s="2">
        <f t="shared" si="86"/>
        <v>0.48309028855103942</v>
      </c>
      <c r="Q298" s="2">
        <f>(D298-(N298/1.158))/D298</f>
        <v>0.55361855660711523</v>
      </c>
      <c r="R298">
        <f t="shared" si="83"/>
        <v>1459.4159999999999</v>
      </c>
      <c r="S298" s="2">
        <f t="shared" si="87"/>
        <v>0.54718709277071054</v>
      </c>
      <c r="T298" s="2">
        <f>(D298-(R298/1.158))/D298</f>
        <v>0.6089698555878329</v>
      </c>
      <c r="U298" s="2">
        <f t="shared" si="75"/>
        <v>1.6523735650015525E-2</v>
      </c>
    </row>
    <row r="299" spans="1:21" ht="12.75" customHeight="1">
      <c r="A299" t="s">
        <v>23</v>
      </c>
      <c r="B299" s="3" t="s">
        <v>180</v>
      </c>
      <c r="D299">
        <v>2439</v>
      </c>
      <c r="F299" s="1">
        <v>38991</v>
      </c>
      <c r="G299">
        <v>1467</v>
      </c>
      <c r="H299" s="2">
        <v>0.33500000000000002</v>
      </c>
      <c r="I299" s="2">
        <f t="shared" si="84"/>
        <v>0.39852398523985239</v>
      </c>
      <c r="J299" s="2">
        <f>(D299-(G299/1.163))/D299</f>
        <v>0.4828237190368464</v>
      </c>
      <c r="K299">
        <f t="shared" si="74"/>
        <v>1221.2774999999999</v>
      </c>
      <c r="L299" s="2">
        <f t="shared" si="85"/>
        <v>0.49927121771217714</v>
      </c>
      <c r="M299" s="2">
        <f>(D299-(K299/1.163))/D299</f>
        <v>0.5694507460981747</v>
      </c>
      <c r="N299">
        <v>1315</v>
      </c>
      <c r="O299" s="2">
        <v>0.248</v>
      </c>
      <c r="P299" s="2">
        <f t="shared" si="86"/>
        <v>0.46084460844608444</v>
      </c>
      <c r="Q299" s="2">
        <f>(D299-(N299/1.158))/D299</f>
        <v>0.53440812473755128</v>
      </c>
      <c r="R299">
        <f t="shared" si="83"/>
        <v>1151.94</v>
      </c>
      <c r="S299" s="2">
        <f t="shared" si="87"/>
        <v>0.52769987699876997</v>
      </c>
      <c r="T299" s="2">
        <f>(D299-(R299/1.158))/D299</f>
        <v>0.5921415172700949</v>
      </c>
      <c r="U299" s="2">
        <f t="shared" si="75"/>
        <v>-2.8428659286592828E-2</v>
      </c>
    </row>
    <row r="300" spans="1:21" ht="12.75" customHeight="1">
      <c r="A300" t="s">
        <v>4</v>
      </c>
      <c r="D300">
        <v>1836</v>
      </c>
      <c r="F300" s="1">
        <v>39479</v>
      </c>
      <c r="N300">
        <v>1313</v>
      </c>
      <c r="O300" s="2">
        <v>0.19600000000000001</v>
      </c>
      <c r="P300" s="2">
        <f t="shared" si="86"/>
        <v>0.28485838779956429</v>
      </c>
      <c r="Q300" s="2">
        <f>(D300-(N300/1.107))/D300</f>
        <v>0.35398228346844107</v>
      </c>
      <c r="R300">
        <f t="shared" si="83"/>
        <v>1184.326</v>
      </c>
      <c r="S300" s="2">
        <f t="shared" si="87"/>
        <v>0.35494226579520693</v>
      </c>
      <c r="T300" s="2">
        <f>(D300-(R300/1.158))/D300</f>
        <v>0.44295532452090403</v>
      </c>
      <c r="U300" s="2"/>
    </row>
    <row r="301" spans="1:21" ht="12.75" customHeight="1">
      <c r="A301" t="s">
        <v>4</v>
      </c>
      <c r="B301" t="s">
        <v>4</v>
      </c>
      <c r="D301" t="s">
        <v>326</v>
      </c>
      <c r="T301" s="2"/>
      <c r="U301" s="2"/>
    </row>
    <row r="302" spans="1:21" ht="12.75" customHeight="1">
      <c r="A302" t="s">
        <v>20</v>
      </c>
      <c r="D302">
        <v>2079</v>
      </c>
      <c r="F302" s="1">
        <v>38961</v>
      </c>
      <c r="G302">
        <v>1162</v>
      </c>
      <c r="H302" s="2">
        <v>0.26400000000000001</v>
      </c>
      <c r="I302" s="2">
        <f t="shared" ref="I302:I323" si="88">(D302-G302)/D302</f>
        <v>0.44107744107744107</v>
      </c>
      <c r="J302" s="2">
        <f>(D302-(G302/1.161))/D302</f>
        <v>0.51858522056627143</v>
      </c>
      <c r="K302">
        <f t="shared" si="74"/>
        <v>1008.616</v>
      </c>
      <c r="L302" s="2">
        <f t="shared" si="85"/>
        <v>0.5148552188552189</v>
      </c>
      <c r="M302" s="2">
        <f>(D302-(K302/1.161))/D302</f>
        <v>0.58213197145152362</v>
      </c>
      <c r="N302">
        <v>1059</v>
      </c>
      <c r="O302" s="2">
        <v>0.22700000000000001</v>
      </c>
      <c r="P302" s="2">
        <f t="shared" si="86"/>
        <v>0.49062049062049062</v>
      </c>
      <c r="Q302" s="2">
        <f>((D302-(K302/1.156))/D302)</f>
        <v>0.58032458378479146</v>
      </c>
      <c r="R302">
        <f t="shared" si="83"/>
        <v>938.80349999999999</v>
      </c>
      <c r="S302" s="2">
        <f t="shared" si="87"/>
        <v>0.54843506493506489</v>
      </c>
      <c r="T302" s="2">
        <f>(D302-(R302/1.156))/D302</f>
        <v>0.60937289354244362</v>
      </c>
      <c r="U302" s="2">
        <f t="shared" si="75"/>
        <v>-3.3579846079845987E-2</v>
      </c>
    </row>
    <row r="303" spans="1:21" ht="12.75" customHeight="1">
      <c r="A303" t="s">
        <v>20</v>
      </c>
      <c r="B303" t="s">
        <v>116</v>
      </c>
      <c r="D303">
        <v>2451</v>
      </c>
      <c r="F303" s="1">
        <v>38991</v>
      </c>
      <c r="G303">
        <v>1086</v>
      </c>
      <c r="H303" s="2">
        <v>0.23899999999999999</v>
      </c>
      <c r="I303" s="2">
        <f t="shared" si="88"/>
        <v>0.55691554467564264</v>
      </c>
      <c r="J303" s="2">
        <f t="shared" ref="J303:J308" si="89">(D303-(G303/1.163))/D303</f>
        <v>0.61901594555085349</v>
      </c>
      <c r="K303">
        <f t="shared" si="74"/>
        <v>956.22300000000007</v>
      </c>
      <c r="L303" s="2">
        <f t="shared" si="85"/>
        <v>0.60986413708690335</v>
      </c>
      <c r="M303" s="2">
        <f t="shared" ref="M303:M308" si="90">(D303-(K303/1.163))/D303</f>
        <v>0.66454354005752658</v>
      </c>
      <c r="N303">
        <v>983</v>
      </c>
      <c r="O303" s="2">
        <v>0.22700000000000001</v>
      </c>
      <c r="P303" s="2">
        <f t="shared" si="86"/>
        <v>0.59893920848633209</v>
      </c>
      <c r="Q303" s="2">
        <f t="shared" ref="Q303:Q308" si="91">(D303-(N303/1.158))/D303</f>
        <v>0.65366080180166852</v>
      </c>
      <c r="R303">
        <f t="shared" si="83"/>
        <v>871.42949999999996</v>
      </c>
      <c r="S303" s="2">
        <f t="shared" si="87"/>
        <v>0.64445960832313343</v>
      </c>
      <c r="T303" s="2">
        <f t="shared" ref="T303:T308" si="92">(D303-(R303/1.158))/D303</f>
        <v>0.69297030079717914</v>
      </c>
      <c r="U303" s="2">
        <f t="shared" si="75"/>
        <v>-3.459547123623008E-2</v>
      </c>
    </row>
    <row r="304" spans="1:21" ht="12.75" customHeight="1">
      <c r="A304" t="s">
        <v>20</v>
      </c>
      <c r="B304" t="s">
        <v>117</v>
      </c>
      <c r="D304">
        <v>1843</v>
      </c>
      <c r="F304" s="1">
        <v>38991</v>
      </c>
      <c r="G304">
        <v>807</v>
      </c>
      <c r="H304" s="2">
        <v>0.23899999999999999</v>
      </c>
      <c r="I304" s="2">
        <f t="shared" si="88"/>
        <v>0.56212696690179054</v>
      </c>
      <c r="J304" s="2">
        <f t="shared" si="89"/>
        <v>0.62349696208236505</v>
      </c>
      <c r="K304">
        <f t="shared" si="74"/>
        <v>710.56350000000009</v>
      </c>
      <c r="L304" s="2">
        <f t="shared" si="85"/>
        <v>0.61445279435702649</v>
      </c>
      <c r="M304" s="2">
        <f t="shared" si="90"/>
        <v>0.6684890751135224</v>
      </c>
      <c r="N304">
        <v>854</v>
      </c>
      <c r="O304" s="2">
        <v>0.32600000000000001</v>
      </c>
      <c r="P304" s="2">
        <f t="shared" si="86"/>
        <v>0.53662506782419972</v>
      </c>
      <c r="Q304" s="2">
        <f t="shared" si="91"/>
        <v>0.59984893594490474</v>
      </c>
      <c r="R304">
        <f t="shared" si="83"/>
        <v>714.798</v>
      </c>
      <c r="S304" s="2">
        <f t="shared" si="87"/>
        <v>0.61215518176885508</v>
      </c>
      <c r="T304" s="2">
        <f t="shared" si="92"/>
        <v>0.66507355938588519</v>
      </c>
      <c r="U304" s="2">
        <f t="shared" si="75"/>
        <v>2.2976125881714049E-3</v>
      </c>
    </row>
    <row r="305" spans="1:21" ht="12.75" customHeight="1">
      <c r="A305" t="s">
        <v>20</v>
      </c>
      <c r="B305" t="s">
        <v>118</v>
      </c>
      <c r="D305">
        <v>2319</v>
      </c>
      <c r="F305" s="1">
        <v>38991</v>
      </c>
      <c r="G305">
        <v>1123</v>
      </c>
      <c r="H305" s="2">
        <v>0.23300000000000001</v>
      </c>
      <c r="I305" s="2">
        <f t="shared" si="88"/>
        <v>0.51573954290642521</v>
      </c>
      <c r="J305" s="2">
        <f t="shared" si="89"/>
        <v>0.58361095692727882</v>
      </c>
      <c r="K305">
        <f t="shared" si="74"/>
        <v>992.17049999999995</v>
      </c>
      <c r="L305" s="2">
        <f t="shared" si="85"/>
        <v>0.57215588615782664</v>
      </c>
      <c r="M305" s="2">
        <f t="shared" si="90"/>
        <v>0.63212028044525082</v>
      </c>
      <c r="N305">
        <v>967</v>
      </c>
      <c r="O305" s="2">
        <v>0.24099999999999999</v>
      </c>
      <c r="P305" s="2">
        <f t="shared" si="86"/>
        <v>0.58300991806813285</v>
      </c>
      <c r="Q305" s="2">
        <f t="shared" si="91"/>
        <v>0.63990493788267078</v>
      </c>
      <c r="R305">
        <f t="shared" si="83"/>
        <v>850.47649999999999</v>
      </c>
      <c r="S305" s="2">
        <f t="shared" si="87"/>
        <v>0.63325722294092279</v>
      </c>
      <c r="T305" s="2">
        <f t="shared" si="92"/>
        <v>0.68329639286780908</v>
      </c>
      <c r="U305" s="2">
        <f t="shared" si="75"/>
        <v>-6.110133678309615E-2</v>
      </c>
    </row>
    <row r="306" spans="1:21" ht="12.75" customHeight="1">
      <c r="A306" t="s">
        <v>20</v>
      </c>
      <c r="B306" t="s">
        <v>119</v>
      </c>
      <c r="D306">
        <v>2001</v>
      </c>
      <c r="F306" s="1">
        <v>38991</v>
      </c>
      <c r="G306">
        <v>1095</v>
      </c>
      <c r="H306" s="2">
        <v>0.30099999999999999</v>
      </c>
      <c r="I306" s="2">
        <f t="shared" si="88"/>
        <v>0.45277361319340331</v>
      </c>
      <c r="J306" s="2">
        <f t="shared" si="89"/>
        <v>0.52947000274583267</v>
      </c>
      <c r="K306">
        <f t="shared" si="74"/>
        <v>930.20249999999999</v>
      </c>
      <c r="L306" s="2">
        <f t="shared" si="85"/>
        <v>0.53513118440779617</v>
      </c>
      <c r="M306" s="2">
        <f t="shared" si="90"/>
        <v>0.60028476733258485</v>
      </c>
      <c r="N306">
        <v>929</v>
      </c>
      <c r="O306" s="2">
        <v>0.182</v>
      </c>
      <c r="P306" s="2">
        <f t="shared" si="86"/>
        <v>0.53573213393303354</v>
      </c>
      <c r="Q306" s="2">
        <f t="shared" si="91"/>
        <v>0.59907783586617747</v>
      </c>
      <c r="R306">
        <f t="shared" si="83"/>
        <v>844.46100000000001</v>
      </c>
      <c r="S306" s="2">
        <f t="shared" si="87"/>
        <v>0.57798050974512738</v>
      </c>
      <c r="T306" s="2">
        <f t="shared" si="92"/>
        <v>0.63556175280235516</v>
      </c>
      <c r="U306" s="2">
        <f t="shared" si="75"/>
        <v>-4.2849325337331212E-2</v>
      </c>
    </row>
    <row r="307" spans="1:21" ht="12.75" customHeight="1">
      <c r="A307" t="s">
        <v>20</v>
      </c>
      <c r="B307" t="s">
        <v>120</v>
      </c>
      <c r="D307">
        <v>2271</v>
      </c>
      <c r="F307" s="1">
        <v>38991</v>
      </c>
      <c r="G307">
        <v>1201</v>
      </c>
      <c r="H307" s="2">
        <v>0.27200000000000002</v>
      </c>
      <c r="I307" s="2">
        <f t="shared" si="88"/>
        <v>0.4711580801409071</v>
      </c>
      <c r="J307" s="2">
        <f t="shared" si="89"/>
        <v>0.54527779891737493</v>
      </c>
      <c r="K307">
        <f t="shared" si="74"/>
        <v>1037.664</v>
      </c>
      <c r="L307" s="2">
        <f t="shared" si="85"/>
        <v>0.54308058124174374</v>
      </c>
      <c r="M307" s="2">
        <f t="shared" si="90"/>
        <v>0.60712001826461204</v>
      </c>
      <c r="N307">
        <v>1114</v>
      </c>
      <c r="O307" s="2">
        <v>0.161</v>
      </c>
      <c r="P307" s="2">
        <f t="shared" si="86"/>
        <v>0.50946719506825189</v>
      </c>
      <c r="Q307" s="2">
        <f t="shared" si="91"/>
        <v>0.57639654150971664</v>
      </c>
      <c r="R307">
        <f t="shared" si="83"/>
        <v>1024.3230000000001</v>
      </c>
      <c r="S307" s="2">
        <f t="shared" si="87"/>
        <v>0.54895508586525754</v>
      </c>
      <c r="T307" s="2">
        <f t="shared" si="92"/>
        <v>0.61049661991818438</v>
      </c>
      <c r="U307" s="2">
        <f t="shared" si="75"/>
        <v>-5.8745046235137988E-3</v>
      </c>
    </row>
    <row r="308" spans="1:21" ht="12.75" customHeight="1">
      <c r="A308" t="s">
        <v>20</v>
      </c>
      <c r="B308" t="s">
        <v>121</v>
      </c>
      <c r="D308">
        <v>2064</v>
      </c>
      <c r="F308" s="1">
        <v>38991</v>
      </c>
      <c r="G308">
        <v>1142</v>
      </c>
      <c r="H308" s="2">
        <v>0.316</v>
      </c>
      <c r="I308" s="2">
        <f t="shared" si="88"/>
        <v>0.44670542635658916</v>
      </c>
      <c r="J308" s="2">
        <f t="shared" si="89"/>
        <v>0.52425230125244127</v>
      </c>
      <c r="K308">
        <f t="shared" si="74"/>
        <v>961.56399999999996</v>
      </c>
      <c r="L308" s="2">
        <f t="shared" si="85"/>
        <v>0.53412596899224818</v>
      </c>
      <c r="M308" s="2">
        <f t="shared" si="90"/>
        <v>0.59942043765455544</v>
      </c>
      <c r="N308">
        <v>956</v>
      </c>
      <c r="O308" s="2">
        <v>0.26500000000000001</v>
      </c>
      <c r="P308" s="2">
        <f t="shared" si="86"/>
        <v>0.53682170542635654</v>
      </c>
      <c r="Q308" s="2">
        <f t="shared" si="91"/>
        <v>0.60001874389149967</v>
      </c>
      <c r="R308">
        <f t="shared" si="83"/>
        <v>829.32999999999993</v>
      </c>
      <c r="S308" s="2">
        <f t="shared" si="87"/>
        <v>0.59819282945736441</v>
      </c>
      <c r="T308" s="2">
        <f t="shared" si="92"/>
        <v>0.65301626032587601</v>
      </c>
      <c r="U308" s="2">
        <f t="shared" si="75"/>
        <v>-6.4066860465116227E-2</v>
      </c>
    </row>
    <row r="309" spans="1:21" ht="12.75" customHeight="1">
      <c r="A309" t="s">
        <v>36</v>
      </c>
      <c r="D309">
        <v>2831</v>
      </c>
      <c r="F309" s="1">
        <v>38961</v>
      </c>
      <c r="G309">
        <v>1412</v>
      </c>
      <c r="H309" s="2">
        <v>0.26800000000000002</v>
      </c>
      <c r="I309" s="2">
        <f t="shared" si="88"/>
        <v>0.50123631225715293</v>
      </c>
      <c r="J309" s="2">
        <f>(D309-(G309/1.161))/D309</f>
        <v>0.57040164707765106</v>
      </c>
      <c r="K309">
        <f t="shared" si="74"/>
        <v>1222.7919999999999</v>
      </c>
      <c r="L309" s="2">
        <f t="shared" si="85"/>
        <v>0.56807064641469451</v>
      </c>
      <c r="M309" s="2">
        <f>(D309-(K309/1.161))/D309</f>
        <v>0.62796782636924586</v>
      </c>
      <c r="N309">
        <v>1327</v>
      </c>
      <c r="O309" s="2">
        <v>0.23599999999999999</v>
      </c>
      <c r="P309" s="2">
        <f t="shared" si="86"/>
        <v>0.531261038502296</v>
      </c>
      <c r="Q309" s="2">
        <f>((D309-(K309/1.156))/D309)</f>
        <v>0.62635869067015093</v>
      </c>
      <c r="R309">
        <f t="shared" si="83"/>
        <v>1170.414</v>
      </c>
      <c r="S309" s="2">
        <f t="shared" si="87"/>
        <v>0.58657223595902508</v>
      </c>
      <c r="T309" s="2">
        <f>(D309-(R309/1.156))/D309</f>
        <v>0.64236352591611157</v>
      </c>
      <c r="U309" s="2">
        <f t="shared" si="75"/>
        <v>-1.8501589544330566E-2</v>
      </c>
    </row>
    <row r="310" spans="1:21" ht="12.75" customHeight="1">
      <c r="A310" s="3" t="s">
        <v>36</v>
      </c>
      <c r="B310" s="3" t="s">
        <v>194</v>
      </c>
      <c r="D310">
        <v>2101</v>
      </c>
      <c r="F310" s="1">
        <v>38991</v>
      </c>
      <c r="G310">
        <v>1237</v>
      </c>
      <c r="H310" s="2">
        <v>0.23899999999999999</v>
      </c>
      <c r="I310" s="2">
        <f t="shared" si="88"/>
        <v>0.41123274631128032</v>
      </c>
      <c r="J310" s="2">
        <f>(D310-(G310/1.163))/D310</f>
        <v>0.49375128659611378</v>
      </c>
      <c r="K310">
        <f t="shared" si="74"/>
        <v>1089.1785</v>
      </c>
      <c r="L310" s="2">
        <f t="shared" si="85"/>
        <v>0.48159043312708233</v>
      </c>
      <c r="M310" s="2">
        <f>(D310-(K310/1.163))/D310</f>
        <v>0.5542480078478782</v>
      </c>
      <c r="N310">
        <v>1040</v>
      </c>
      <c r="O310" s="2">
        <v>0.218</v>
      </c>
      <c r="P310" s="2">
        <f t="shared" si="86"/>
        <v>0.50499762018086625</v>
      </c>
      <c r="Q310" s="2">
        <f>(D310-(N310/1.158))/D310</f>
        <v>0.57253680499211246</v>
      </c>
      <c r="R310">
        <f t="shared" si="83"/>
        <v>926.64</v>
      </c>
      <c r="S310" s="2">
        <f t="shared" si="87"/>
        <v>0.55895287958115192</v>
      </c>
      <c r="T310" s="2">
        <f>(D310-(R310/1.158))/D310</f>
        <v>0.6191302932479722</v>
      </c>
      <c r="U310" s="2">
        <f t="shared" si="75"/>
        <v>-7.7362446454069589E-2</v>
      </c>
    </row>
    <row r="311" spans="1:21" ht="12.75" customHeight="1">
      <c r="A311" s="3" t="s">
        <v>36</v>
      </c>
      <c r="B311" s="3" t="s">
        <v>195</v>
      </c>
      <c r="D311">
        <v>2109</v>
      </c>
      <c r="F311" s="1">
        <v>38991</v>
      </c>
      <c r="G311">
        <v>1174</v>
      </c>
      <c r="H311" s="2">
        <v>0.29299999999999998</v>
      </c>
      <c r="I311" s="2">
        <f t="shared" si="88"/>
        <v>0.44333807491702226</v>
      </c>
      <c r="J311" s="2">
        <f>(D311-(G311/1.163))/D311</f>
        <v>0.52135690018660552</v>
      </c>
      <c r="K311">
        <f t="shared" si="74"/>
        <v>1002.009</v>
      </c>
      <c r="L311" s="2">
        <f t="shared" si="85"/>
        <v>0.52488904694167848</v>
      </c>
      <c r="M311" s="2">
        <f>(D311-(K311/1.163))/D311</f>
        <v>0.59147811430926789</v>
      </c>
      <c r="N311">
        <v>1057</v>
      </c>
      <c r="O311" s="2">
        <v>0.23599999999999999</v>
      </c>
      <c r="P311" s="2">
        <f t="shared" si="86"/>
        <v>0.49881460407776196</v>
      </c>
      <c r="Q311" s="2">
        <f>(D311-(N311/1.158))/D311</f>
        <v>0.56719741284780811</v>
      </c>
      <c r="R311">
        <f t="shared" si="83"/>
        <v>932.274</v>
      </c>
      <c r="S311" s="2">
        <f t="shared" si="87"/>
        <v>0.55795448079658616</v>
      </c>
      <c r="T311" s="2">
        <f>(D311-(R311/1.158))/D311</f>
        <v>0.61826811813176696</v>
      </c>
      <c r="U311" s="2">
        <f t="shared" si="75"/>
        <v>-3.3065433854907678E-2</v>
      </c>
    </row>
    <row r="312" spans="1:21" ht="12.75" customHeight="1">
      <c r="A312" s="3" t="s">
        <v>36</v>
      </c>
      <c r="B312" s="3" t="s">
        <v>196</v>
      </c>
      <c r="D312">
        <v>2502</v>
      </c>
      <c r="F312" s="1">
        <v>38991</v>
      </c>
      <c r="G312">
        <v>1725</v>
      </c>
      <c r="H312" s="2">
        <v>0.23899999999999999</v>
      </c>
      <c r="I312" s="2">
        <f t="shared" si="88"/>
        <v>0.31055155875299761</v>
      </c>
      <c r="J312" s="2">
        <f>(D312-(G312/1.163))/D312</f>
        <v>0.40718104793894899</v>
      </c>
      <c r="K312">
        <f t="shared" si="74"/>
        <v>1518.8625000000002</v>
      </c>
      <c r="L312" s="2">
        <f t="shared" si="85"/>
        <v>0.39294064748201429</v>
      </c>
      <c r="M312" s="2">
        <f>(D312-(K312/1.163))/D312</f>
        <v>0.4780229127102445</v>
      </c>
      <c r="N312">
        <v>1536</v>
      </c>
      <c r="O312" s="2">
        <v>0.26900000000000002</v>
      </c>
      <c r="P312" s="2">
        <f t="shared" si="86"/>
        <v>0.38609112709832133</v>
      </c>
      <c r="Q312" s="2">
        <f>(D312-(N312/1.158))/D312</f>
        <v>0.46985416847868849</v>
      </c>
      <c r="R312">
        <f t="shared" si="83"/>
        <v>1329.4079999999999</v>
      </c>
      <c r="S312" s="2">
        <f t="shared" si="87"/>
        <v>0.46866187050359714</v>
      </c>
      <c r="T312" s="2">
        <f>(D312-(R312/1.158))/D312</f>
        <v>0.54115878281830498</v>
      </c>
      <c r="U312" s="2">
        <f t="shared" si="75"/>
        <v>-7.5721223021582851E-2</v>
      </c>
    </row>
    <row r="313" spans="1:21" ht="12.75" customHeight="1">
      <c r="A313" s="3" t="s">
        <v>36</v>
      </c>
      <c r="B313" s="3" t="s">
        <v>197</v>
      </c>
      <c r="D313">
        <v>2209</v>
      </c>
      <c r="F313" s="1">
        <v>38991</v>
      </c>
      <c r="G313">
        <v>1283</v>
      </c>
      <c r="H313" s="2">
        <v>0.27</v>
      </c>
      <c r="I313" s="2">
        <f t="shared" si="88"/>
        <v>0.41919420552286102</v>
      </c>
      <c r="J313" s="2">
        <f>(D313-(G313/1.163))/D313</f>
        <v>0.50059690930598544</v>
      </c>
      <c r="K313">
        <f t="shared" si="74"/>
        <v>1109.7950000000001</v>
      </c>
      <c r="L313" s="2">
        <f t="shared" si="85"/>
        <v>0.49760298777727474</v>
      </c>
      <c r="M313" s="2">
        <f>(D313-(K313/1.163))/D313</f>
        <v>0.56801632654967738</v>
      </c>
      <c r="N313">
        <v>1137</v>
      </c>
      <c r="O313" s="2">
        <v>0.23599999999999999</v>
      </c>
      <c r="P313" s="2">
        <f t="shared" si="86"/>
        <v>0.48528746038931642</v>
      </c>
      <c r="Q313" s="2">
        <f>(D313-(N313/1.158))/D313</f>
        <v>0.55551594161426288</v>
      </c>
      <c r="R313">
        <f t="shared" si="83"/>
        <v>1002.8340000000001</v>
      </c>
      <c r="S313" s="2">
        <f t="shared" si="87"/>
        <v>0.54602354006337706</v>
      </c>
      <c r="T313" s="2">
        <f>(D313-(R313/1.158))/D313</f>
        <v>0.60796506050377974</v>
      </c>
      <c r="U313" s="2">
        <f t="shared" si="75"/>
        <v>-4.8420552286102314E-2</v>
      </c>
    </row>
    <row r="314" spans="1:21" ht="12.75" customHeight="1">
      <c r="A314" s="3" t="s">
        <v>36</v>
      </c>
      <c r="B314" s="3" t="s">
        <v>288</v>
      </c>
      <c r="D314">
        <v>1924</v>
      </c>
      <c r="F314" s="1">
        <v>39448</v>
      </c>
      <c r="G314">
        <v>1060</v>
      </c>
      <c r="H314" s="2">
        <v>0.26800000000000002</v>
      </c>
      <c r="I314" s="2">
        <f t="shared" si="88"/>
        <v>0.44906444906444909</v>
      </c>
      <c r="J314" s="2">
        <f>(D314-(G314/1.159))/D314</f>
        <v>0.5246457714102235</v>
      </c>
      <c r="K314">
        <f t="shared" si="74"/>
        <v>917.96</v>
      </c>
      <c r="L314" s="2">
        <f t="shared" si="85"/>
        <v>0.52288981288981284</v>
      </c>
      <c r="M314" s="2">
        <f>(D314-(K314/1.153))/D314</f>
        <v>0.58620105194259575</v>
      </c>
      <c r="N314">
        <v>1002</v>
      </c>
      <c r="O314" s="2">
        <v>0.23599999999999999</v>
      </c>
      <c r="P314" s="2">
        <f t="shared" si="86"/>
        <v>0.47920997920997921</v>
      </c>
      <c r="Q314" s="2">
        <f>(D314-(N314/1.147))/D314</f>
        <v>0.54595464621619805</v>
      </c>
      <c r="R314">
        <f t="shared" si="83"/>
        <v>883.76400000000001</v>
      </c>
      <c r="S314" s="2">
        <f t="shared" si="87"/>
        <v>0.54066320166320159</v>
      </c>
      <c r="T314" s="2">
        <f t="shared" ref="T314" si="93">L314-Q314</f>
        <v>-2.3064833326385203E-2</v>
      </c>
      <c r="U314" s="2">
        <f t="shared" si="75"/>
        <v>-1.7773388773388743E-2</v>
      </c>
    </row>
    <row r="315" spans="1:21" ht="12.75" customHeight="1">
      <c r="A315" s="3" t="s">
        <v>36</v>
      </c>
      <c r="B315" s="3" t="s">
        <v>198</v>
      </c>
      <c r="D315">
        <v>1629</v>
      </c>
      <c r="F315" s="1">
        <v>38991</v>
      </c>
      <c r="G315">
        <v>1064</v>
      </c>
      <c r="H315" s="2">
        <v>0.219</v>
      </c>
      <c r="I315" s="2">
        <f t="shared" si="88"/>
        <v>0.34683855125844076</v>
      </c>
      <c r="J315" s="2">
        <f>(D315-(G315/1.163))/D315</f>
        <v>0.43838224527810904</v>
      </c>
      <c r="K315">
        <f t="shared" si="74"/>
        <v>947.49199999999996</v>
      </c>
      <c r="L315" s="2">
        <f t="shared" si="85"/>
        <v>0.41835972989564152</v>
      </c>
      <c r="M315" s="2">
        <f>(D315-(K315/1.163))/D315</f>
        <v>0.49987938942015614</v>
      </c>
      <c r="N315">
        <v>924</v>
      </c>
      <c r="O315" s="2">
        <v>0.23599999999999999</v>
      </c>
      <c r="P315" s="2">
        <f t="shared" si="86"/>
        <v>0.43278084714548803</v>
      </c>
      <c r="Q315" s="2">
        <f>(D315-(N315/1.158))/D315</f>
        <v>0.51017344313081869</v>
      </c>
      <c r="R315">
        <f t="shared" si="83"/>
        <v>814.96799999999996</v>
      </c>
      <c r="S315" s="2">
        <f t="shared" si="87"/>
        <v>0.49971270718232047</v>
      </c>
      <c r="T315" s="2">
        <f>(D315-(R315/1.158))/D315</f>
        <v>0.56797297684138204</v>
      </c>
      <c r="U315" s="2">
        <f t="shared" si="75"/>
        <v>-8.1352977286678951E-2</v>
      </c>
    </row>
    <row r="316" spans="1:21" ht="12.75" customHeight="1">
      <c r="A316" s="3" t="s">
        <v>36</v>
      </c>
      <c r="B316" s="3" t="s">
        <v>199</v>
      </c>
      <c r="D316">
        <v>1876</v>
      </c>
      <c r="F316" s="1">
        <v>38991</v>
      </c>
      <c r="G316">
        <v>1191</v>
      </c>
      <c r="H316" s="2">
        <v>0.32</v>
      </c>
      <c r="I316" s="2">
        <f t="shared" si="88"/>
        <v>0.36513859275053306</v>
      </c>
      <c r="J316" s="2">
        <f>(D316-(G316/1.163))/D316</f>
        <v>0.45411744862470593</v>
      </c>
      <c r="K316">
        <f t="shared" si="74"/>
        <v>1000.4399999999999</v>
      </c>
      <c r="L316" s="2">
        <f t="shared" si="85"/>
        <v>0.46671641791044777</v>
      </c>
      <c r="M316" s="2">
        <f>(D316-(K316/1.163))/D316</f>
        <v>0.54145865684475303</v>
      </c>
      <c r="N316">
        <v>965</v>
      </c>
      <c r="O316" s="2">
        <v>0.127</v>
      </c>
      <c r="P316" s="2">
        <f t="shared" si="86"/>
        <v>0.48560767590618337</v>
      </c>
      <c r="Q316" s="2">
        <f>(D316-(N316/1.158))/D316</f>
        <v>0.55579246624022738</v>
      </c>
      <c r="R316">
        <f t="shared" si="83"/>
        <v>903.72249999999997</v>
      </c>
      <c r="S316" s="2">
        <f t="shared" si="87"/>
        <v>0.51827158848614074</v>
      </c>
      <c r="T316" s="2">
        <f>(D316-(R316/1.158))/D316</f>
        <v>0.58399964463397291</v>
      </c>
      <c r="U316" s="2">
        <f t="shared" si="75"/>
        <v>-5.1555170575692977E-2</v>
      </c>
    </row>
    <row r="317" spans="1:21" ht="12.75" customHeight="1">
      <c r="A317" s="3" t="s">
        <v>36</v>
      </c>
      <c r="B317" s="3" t="s">
        <v>200</v>
      </c>
      <c r="D317">
        <v>2023</v>
      </c>
      <c r="F317" s="1">
        <v>38991</v>
      </c>
      <c r="G317">
        <v>1197</v>
      </c>
      <c r="H317" s="2">
        <v>0.23899999999999999</v>
      </c>
      <c r="I317" s="2">
        <f t="shared" si="88"/>
        <v>0.40830449826989618</v>
      </c>
      <c r="J317" s="2">
        <f>(D317-(G317/1.163))/D317</f>
        <v>0.49123344649174228</v>
      </c>
      <c r="K317">
        <f t="shared" si="74"/>
        <v>1053.9585000000002</v>
      </c>
      <c r="L317" s="2">
        <f t="shared" si="85"/>
        <v>0.47901211072664351</v>
      </c>
      <c r="M317" s="2">
        <f>(D317-(K317/1.163))/D317</f>
        <v>0.55203104963597893</v>
      </c>
      <c r="N317">
        <v>1302</v>
      </c>
      <c r="O317" s="2">
        <v>0.184</v>
      </c>
      <c r="P317" s="2">
        <f t="shared" si="86"/>
        <v>0.356401384083045</v>
      </c>
      <c r="Q317" s="2">
        <f>(D317-(N317/1.158))/D317</f>
        <v>0.44421535758466751</v>
      </c>
      <c r="R317">
        <f t="shared" si="83"/>
        <v>1182.2160000000001</v>
      </c>
      <c r="S317" s="2">
        <f t="shared" si="87"/>
        <v>0.41561245674740477</v>
      </c>
      <c r="T317" s="2">
        <f>(D317-(R317/1.158))/D317</f>
        <v>0.49534754468687803</v>
      </c>
      <c r="U317" s="2">
        <f t="shared" si="75"/>
        <v>6.3399653979238746E-2</v>
      </c>
    </row>
    <row r="318" spans="1:21" ht="12.75" customHeight="1">
      <c r="A318" s="3" t="s">
        <v>36</v>
      </c>
      <c r="B318" s="3" t="s">
        <v>201</v>
      </c>
      <c r="D318">
        <v>1700</v>
      </c>
      <c r="F318" s="1">
        <v>38961</v>
      </c>
      <c r="G318">
        <v>939</v>
      </c>
      <c r="H318" s="2">
        <v>0.186</v>
      </c>
      <c r="I318" s="2">
        <f t="shared" si="88"/>
        <v>0.4476470588235294</v>
      </c>
      <c r="J318" s="2">
        <f>(D318-(G318/1.161))/D318</f>
        <v>0.52424380604955167</v>
      </c>
      <c r="K318">
        <f t="shared" si="74"/>
        <v>851.673</v>
      </c>
      <c r="L318" s="2">
        <f t="shared" si="85"/>
        <v>0.4990158823529412</v>
      </c>
      <c r="M318" s="2">
        <f>(D318-(K318/1.161))/D318</f>
        <v>0.56848913208694329</v>
      </c>
      <c r="N318">
        <v>902</v>
      </c>
      <c r="O318" s="2">
        <v>0.19500000000000001</v>
      </c>
      <c r="P318" s="2">
        <f t="shared" si="86"/>
        <v>0.46941176470588236</v>
      </c>
      <c r="Q318" s="2">
        <f>((D318-(K318/1.156))/D318)</f>
        <v>0.56662273559943011</v>
      </c>
      <c r="R318">
        <f t="shared" si="83"/>
        <v>814.05499999999995</v>
      </c>
      <c r="S318" s="2">
        <f t="shared" si="87"/>
        <v>0.52114411764705881</v>
      </c>
      <c r="T318" s="2">
        <f>(D318-(R318/1.156))/D318</f>
        <v>0.58576480765316508</v>
      </c>
      <c r="U318" s="2">
        <f t="shared" si="75"/>
        <v>-2.2128235294117615E-2</v>
      </c>
    </row>
    <row r="319" spans="1:21" ht="12.75" customHeight="1">
      <c r="A319" s="3" t="s">
        <v>36</v>
      </c>
      <c r="B319" s="3" t="s">
        <v>202</v>
      </c>
      <c r="D319">
        <v>2059</v>
      </c>
      <c r="F319" s="1">
        <v>38991</v>
      </c>
      <c r="G319">
        <v>1142</v>
      </c>
      <c r="H319" s="2">
        <v>0.29299999999999998</v>
      </c>
      <c r="I319" s="2">
        <f t="shared" si="88"/>
        <v>0.44536182612918895</v>
      </c>
      <c r="J319" s="2">
        <f>(D319-(G319/1.163))/D319</f>
        <v>0.52309701300876099</v>
      </c>
      <c r="K319">
        <f t="shared" si="74"/>
        <v>974.697</v>
      </c>
      <c r="L319" s="2">
        <f t="shared" si="85"/>
        <v>0.52661631860126268</v>
      </c>
      <c r="M319" s="2">
        <f>(D319-(K319/1.163))/D319</f>
        <v>0.59296330060297742</v>
      </c>
      <c r="N319">
        <v>1012</v>
      </c>
      <c r="O319" s="2">
        <v>0.34399999999999997</v>
      </c>
      <c r="P319" s="2">
        <f t="shared" si="86"/>
        <v>0.50849927149101504</v>
      </c>
      <c r="Q319" s="2">
        <f>(D319-(N319/1.158))/D319</f>
        <v>0.57556068349828593</v>
      </c>
      <c r="R319">
        <f t="shared" si="83"/>
        <v>837.93600000000004</v>
      </c>
      <c r="S319" s="2">
        <f t="shared" si="87"/>
        <v>0.59303739679456036</v>
      </c>
      <c r="T319" s="2">
        <f>(D319-(R319/1.158))/D319</f>
        <v>0.64856424593658069</v>
      </c>
      <c r="U319" s="2">
        <f t="shared" si="75"/>
        <v>-6.6421078193297678E-2</v>
      </c>
    </row>
    <row r="320" spans="1:21" ht="12.75" customHeight="1">
      <c r="A320" s="3" t="s">
        <v>36</v>
      </c>
      <c r="B320" s="3" t="s">
        <v>203</v>
      </c>
      <c r="D320">
        <v>2162</v>
      </c>
      <c r="F320" s="5">
        <v>38961</v>
      </c>
      <c r="G320">
        <v>1154</v>
      </c>
      <c r="H320" s="2">
        <v>0.223</v>
      </c>
      <c r="I320" s="2">
        <f t="shared" si="88"/>
        <v>0.46623496762257172</v>
      </c>
      <c r="J320" s="2">
        <f>(D320-(G320/1.161))/D320</f>
        <v>0.54025406341306781</v>
      </c>
      <c r="K320">
        <f t="shared" si="74"/>
        <v>1025.329</v>
      </c>
      <c r="L320" s="2">
        <f t="shared" si="85"/>
        <v>0.525749768732655</v>
      </c>
      <c r="M320" s="2">
        <f>(D320-(K320/1.161))/D320</f>
        <v>0.59151573534251078</v>
      </c>
      <c r="N320">
        <v>965</v>
      </c>
      <c r="O320" s="2">
        <v>0.29099999999999998</v>
      </c>
      <c r="P320" s="2">
        <f t="shared" si="86"/>
        <v>0.55365402405180386</v>
      </c>
      <c r="Q320" s="2">
        <f>((D320-(K320/1.156))/D320)</f>
        <v>0.58974893488983993</v>
      </c>
      <c r="R320">
        <f t="shared" si="83"/>
        <v>824.59250000000009</v>
      </c>
      <c r="S320" s="2">
        <f t="shared" si="87"/>
        <v>0.61859736355226635</v>
      </c>
      <c r="T320" s="2">
        <f>(D320-(R320/1.156))/D320</f>
        <v>0.67006692348811969</v>
      </c>
      <c r="U320" s="2">
        <f t="shared" si="75"/>
        <v>-9.2847594819611357E-2</v>
      </c>
    </row>
    <row r="321" spans="1:21" ht="12.75" customHeight="1">
      <c r="A321" s="3" t="s">
        <v>36</v>
      </c>
      <c r="B321" s="3" t="s">
        <v>204</v>
      </c>
      <c r="D321">
        <v>1842</v>
      </c>
      <c r="F321" s="1">
        <v>38991</v>
      </c>
      <c r="G321">
        <v>1149</v>
      </c>
      <c r="H321" s="2">
        <v>0.114</v>
      </c>
      <c r="I321" s="2">
        <f t="shared" si="88"/>
        <v>0.37622149837133551</v>
      </c>
      <c r="J321" s="2">
        <f>(D321-(G321/1.163))/D321</f>
        <v>0.46364703213356451</v>
      </c>
      <c r="K321">
        <f t="shared" si="74"/>
        <v>1083.5069999999998</v>
      </c>
      <c r="L321" s="2">
        <f t="shared" si="85"/>
        <v>0.41177687296416948</v>
      </c>
      <c r="M321" s="2">
        <f>(D321-(K321/1.163))/D321</f>
        <v>0.49421915130195143</v>
      </c>
      <c r="N321">
        <v>1010</v>
      </c>
      <c r="O321" s="2">
        <v>0.08</v>
      </c>
      <c r="P321" s="2">
        <f t="shared" si="86"/>
        <v>0.45168295331161779</v>
      </c>
      <c r="Q321" s="2">
        <f>(D321-(N321/1.158))/D321</f>
        <v>0.52649650545044713</v>
      </c>
      <c r="R321">
        <f t="shared" si="83"/>
        <v>969.59999999999991</v>
      </c>
      <c r="S321" s="2">
        <f t="shared" si="87"/>
        <v>0.47361563517915317</v>
      </c>
      <c r="T321" s="2">
        <f>(D321-(R321/1.158))/D321</f>
        <v>0.5454366452324293</v>
      </c>
      <c r="U321" s="2">
        <f t="shared" si="75"/>
        <v>-6.1838762214983689E-2</v>
      </c>
    </row>
    <row r="322" spans="1:21" ht="12.75" customHeight="1">
      <c r="A322" s="3" t="s">
        <v>36</v>
      </c>
      <c r="B322" s="3" t="s">
        <v>205</v>
      </c>
      <c r="D322">
        <v>2085</v>
      </c>
      <c r="F322" s="1">
        <v>38991</v>
      </c>
      <c r="G322">
        <v>1348</v>
      </c>
      <c r="H322" s="2">
        <v>0.27700000000000002</v>
      </c>
      <c r="I322" s="2">
        <f t="shared" si="88"/>
        <v>0.35347721822541966</v>
      </c>
      <c r="J322" s="2">
        <f>(D322-(G322/1.163))/D322</f>
        <v>0.44409047138901092</v>
      </c>
      <c r="K322">
        <f t="shared" si="74"/>
        <v>1161.3019999999999</v>
      </c>
      <c r="L322" s="2">
        <f t="shared" si="85"/>
        <v>0.44302062350119908</v>
      </c>
      <c r="M322" s="2">
        <f>(D322-(K322/1.163))/D322</f>
        <v>0.52108394110163292</v>
      </c>
      <c r="N322">
        <v>1150</v>
      </c>
      <c r="O322" s="2">
        <v>0.187</v>
      </c>
      <c r="P322" s="2">
        <f t="shared" si="86"/>
        <v>0.44844124700239807</v>
      </c>
      <c r="Q322" s="2">
        <f>(D322-(N322/1.158))/D322</f>
        <v>0.52369710449257179</v>
      </c>
      <c r="R322">
        <f t="shared" si="83"/>
        <v>1042.4749999999999</v>
      </c>
      <c r="S322" s="2">
        <f t="shared" si="87"/>
        <v>0.50001199040767386</v>
      </c>
      <c r="T322" s="2">
        <f>(D322-(R322/1.158))/D322</f>
        <v>0.56823142522251635</v>
      </c>
      <c r="U322" s="2">
        <f t="shared" si="75"/>
        <v>-5.6991366906474772E-2</v>
      </c>
    </row>
    <row r="323" spans="1:21" ht="12.75" customHeight="1">
      <c r="A323" s="3" t="s">
        <v>36</v>
      </c>
      <c r="B323" s="3" t="s">
        <v>206</v>
      </c>
      <c r="D323">
        <v>1862</v>
      </c>
      <c r="F323" s="1">
        <v>38991</v>
      </c>
      <c r="G323">
        <v>999</v>
      </c>
      <c r="H323" s="2">
        <v>0.23899999999999999</v>
      </c>
      <c r="I323" s="2">
        <f t="shared" si="88"/>
        <v>0.46348012889366275</v>
      </c>
      <c r="J323" s="2">
        <f>(D323-(G323/1.163))/D323</f>
        <v>0.5386759491776979</v>
      </c>
      <c r="K323">
        <f t="shared" ref="K323:K352" si="94">G323*(1-(H323/2))</f>
        <v>879.61950000000002</v>
      </c>
      <c r="L323" s="2">
        <f t="shared" si="85"/>
        <v>0.52759425349086997</v>
      </c>
      <c r="M323" s="2">
        <f>(D323-(K323/1.163))/D323</f>
        <v>0.59380417325096302</v>
      </c>
      <c r="N323">
        <v>974</v>
      </c>
      <c r="O323" s="2">
        <v>0.23599999999999999</v>
      </c>
      <c r="P323" s="2">
        <f t="shared" si="86"/>
        <v>0.47690655209452204</v>
      </c>
      <c r="Q323" s="2">
        <f>(D323-(N323/1.158))/D323</f>
        <v>0.5482785423959603</v>
      </c>
      <c r="R323">
        <f t="shared" si="83"/>
        <v>859.06799999999998</v>
      </c>
      <c r="S323" s="2">
        <f t="shared" si="87"/>
        <v>0.53863157894736846</v>
      </c>
      <c r="T323" s="2">
        <f>(D323-(R323/1.158))/D323</f>
        <v>0.60158167439323695</v>
      </c>
      <c r="U323" s="2">
        <f t="shared" si="75"/>
        <v>-1.1037325456498492E-2</v>
      </c>
    </row>
    <row r="324" spans="1:21" ht="12.75" customHeight="1">
      <c r="A324" s="3" t="s">
        <v>36</v>
      </c>
      <c r="B324" s="3" t="s">
        <v>289</v>
      </c>
      <c r="D324">
        <v>2077</v>
      </c>
      <c r="F324" s="1">
        <v>38991</v>
      </c>
      <c r="H324" s="2">
        <v>0.26800000000000002</v>
      </c>
      <c r="N324">
        <v>1079</v>
      </c>
      <c r="O324" s="4">
        <v>0.23599999999999999</v>
      </c>
      <c r="P324" s="2">
        <f t="shared" si="86"/>
        <v>0.48050072219547424</v>
      </c>
      <c r="Q324" s="2">
        <f>(D324-(N324/1.158))/D324</f>
        <v>0.55138231623097944</v>
      </c>
      <c r="R324">
        <f t="shared" si="83"/>
        <v>951.678</v>
      </c>
      <c r="S324" s="2">
        <f t="shared" si="87"/>
        <v>0.54180163697640837</v>
      </c>
      <c r="T324" s="2">
        <f>(D324-(R324/1.158))/D324</f>
        <v>0.60431920291572394</v>
      </c>
      <c r="U324" s="2"/>
    </row>
    <row r="325" spans="1:21" ht="12.75" customHeight="1">
      <c r="A325" s="3" t="s">
        <v>36</v>
      </c>
      <c r="B325" s="3" t="s">
        <v>207</v>
      </c>
      <c r="D325">
        <v>2310</v>
      </c>
      <c r="F325" s="1">
        <v>38961</v>
      </c>
      <c r="G325">
        <v>1346</v>
      </c>
      <c r="H325" s="2">
        <v>0.23899999999999999</v>
      </c>
      <c r="I325" s="2">
        <f t="shared" ref="I325:I352" si="95">(D325-G325)/D325</f>
        <v>0.41731601731601731</v>
      </c>
      <c r="J325" s="2">
        <f>(D325-(G325/1.161))/D325</f>
        <v>0.49811887796383919</v>
      </c>
      <c r="K325">
        <f t="shared" si="94"/>
        <v>1185.153</v>
      </c>
      <c r="L325" s="2">
        <f t="shared" si="85"/>
        <v>0.48694675324675324</v>
      </c>
      <c r="M325" s="2">
        <f>(D325-(K325/1.161))/D325</f>
        <v>0.55809367204716043</v>
      </c>
      <c r="N325">
        <v>1241</v>
      </c>
      <c r="O325" s="2">
        <v>0.20399999999999999</v>
      </c>
      <c r="P325" s="2">
        <f t="shared" si="86"/>
        <v>0.46277056277056278</v>
      </c>
      <c r="Q325" s="2">
        <f>((D325-(K325/1.156))/D325)</f>
        <v>0.55618231249719141</v>
      </c>
      <c r="R325">
        <f t="shared" si="83"/>
        <v>1114.4180000000001</v>
      </c>
      <c r="S325" s="2">
        <f t="shared" si="87"/>
        <v>0.51756796536796534</v>
      </c>
      <c r="T325" s="2">
        <f>(D325-(R325/1.156))/D325</f>
        <v>0.58267125031830902</v>
      </c>
      <c r="U325" s="2">
        <f t="shared" ref="U325:U352" si="96">-(S325-L325)</f>
        <v>-3.0621212121212105E-2</v>
      </c>
    </row>
    <row r="326" spans="1:21" ht="12.75" customHeight="1">
      <c r="A326" s="3" t="s">
        <v>36</v>
      </c>
      <c r="B326" s="3" t="s">
        <v>208</v>
      </c>
      <c r="D326">
        <v>1924</v>
      </c>
      <c r="F326" s="1">
        <v>38961</v>
      </c>
      <c r="G326">
        <v>1300</v>
      </c>
      <c r="H326" s="2">
        <v>0.23899999999999999</v>
      </c>
      <c r="I326" s="2">
        <f t="shared" si="95"/>
        <v>0.32432432432432434</v>
      </c>
      <c r="J326" s="2">
        <f>(D326-(G326/1.161))/D326</f>
        <v>0.41802267383662733</v>
      </c>
      <c r="K326">
        <f t="shared" si="94"/>
        <v>1144.6500000000001</v>
      </c>
      <c r="L326" s="2">
        <f t="shared" si="85"/>
        <v>0.40506756756756751</v>
      </c>
      <c r="M326" s="2">
        <f>(D326-(K326/1.161))/D326</f>
        <v>0.48756896431315033</v>
      </c>
      <c r="N326">
        <v>1056</v>
      </c>
      <c r="O326" s="2">
        <v>0.23599999999999999</v>
      </c>
      <c r="P326" s="2">
        <f t="shared" si="86"/>
        <v>0.45114345114345117</v>
      </c>
      <c r="Q326" s="2">
        <f>((D326-(K326/1.156))/D326)</f>
        <v>0.48535256709997188</v>
      </c>
      <c r="R326">
        <f t="shared" si="83"/>
        <v>931.39200000000005</v>
      </c>
      <c r="S326" s="2">
        <f t="shared" si="87"/>
        <v>0.51590852390852393</v>
      </c>
      <c r="T326" s="2">
        <f>(D326-(R326/1.156))/D326</f>
        <v>0.58123574732571259</v>
      </c>
      <c r="U326" s="2">
        <f t="shared" si="96"/>
        <v>-0.11084095634095642</v>
      </c>
    </row>
    <row r="327" spans="1:21" ht="12.75" customHeight="1">
      <c r="A327" s="3" t="s">
        <v>36</v>
      </c>
      <c r="B327" s="3" t="s">
        <v>209</v>
      </c>
      <c r="D327">
        <v>2085</v>
      </c>
      <c r="F327" s="1">
        <v>38991</v>
      </c>
      <c r="G327">
        <v>1194</v>
      </c>
      <c r="H327" s="2">
        <v>0.23899999999999999</v>
      </c>
      <c r="I327" s="2">
        <f t="shared" si="95"/>
        <v>0.42733812949640287</v>
      </c>
      <c r="J327" s="2">
        <f t="shared" ref="J327:J335" si="97">(D327-(G327/1.163))/D327</f>
        <v>0.50759942347068177</v>
      </c>
      <c r="K327">
        <f t="shared" si="94"/>
        <v>1051.317</v>
      </c>
      <c r="L327" s="2">
        <f t="shared" si="85"/>
        <v>0.49577122302158272</v>
      </c>
      <c r="M327" s="2">
        <f t="shared" ref="M327:M335" si="98">(D327-(K327/1.163))/D327</f>
        <v>0.56644129236593521</v>
      </c>
      <c r="N327">
        <v>1117</v>
      </c>
      <c r="O327" s="2">
        <v>0.23599999999999999</v>
      </c>
      <c r="P327" s="2">
        <f t="shared" si="86"/>
        <v>0.46426858513189451</v>
      </c>
      <c r="Q327" s="2">
        <f t="shared" ref="Q327:Q335" si="99">(D327-(N327/1.158))/D327</f>
        <v>0.53736492671148062</v>
      </c>
      <c r="R327">
        <f t="shared" si="83"/>
        <v>985.19399999999996</v>
      </c>
      <c r="S327" s="2">
        <f t="shared" si="87"/>
        <v>0.52748489208633098</v>
      </c>
      <c r="T327" s="2">
        <f t="shared" ref="T327:T335" si="100">(D327-(R327/1.158))/D327</f>
        <v>0.59195586535952582</v>
      </c>
      <c r="U327" s="2">
        <f t="shared" si="96"/>
        <v>-3.1713669064748262E-2</v>
      </c>
    </row>
    <row r="328" spans="1:21" ht="12.75" customHeight="1">
      <c r="A328" s="3" t="s">
        <v>36</v>
      </c>
      <c r="B328" s="3" t="s">
        <v>210</v>
      </c>
      <c r="D328">
        <v>1918</v>
      </c>
      <c r="F328" s="1">
        <v>38991</v>
      </c>
      <c r="G328">
        <v>1127</v>
      </c>
      <c r="H328" s="2">
        <v>0.23899999999999999</v>
      </c>
      <c r="I328" s="2">
        <f t="shared" si="95"/>
        <v>0.41240875912408759</v>
      </c>
      <c r="J328" s="2">
        <f t="shared" si="97"/>
        <v>0.49476247560110714</v>
      </c>
      <c r="K328">
        <f t="shared" si="94"/>
        <v>992.32350000000008</v>
      </c>
      <c r="L328" s="2">
        <f t="shared" si="85"/>
        <v>0.48262591240875907</v>
      </c>
      <c r="M328" s="2">
        <f t="shared" si="98"/>
        <v>0.55513835976677484</v>
      </c>
      <c r="N328">
        <v>1045</v>
      </c>
      <c r="O328" s="2">
        <v>0.23599999999999999</v>
      </c>
      <c r="P328" s="2">
        <f t="shared" si="86"/>
        <v>0.45516162669447341</v>
      </c>
      <c r="Q328" s="2">
        <f t="shared" si="99"/>
        <v>0.52950054118693735</v>
      </c>
      <c r="R328">
        <f t="shared" si="83"/>
        <v>921.69</v>
      </c>
      <c r="S328" s="2">
        <f t="shared" si="87"/>
        <v>0.51945255474452556</v>
      </c>
      <c r="T328" s="2">
        <f t="shared" si="100"/>
        <v>0.58501947732687853</v>
      </c>
      <c r="U328" s="2">
        <f t="shared" si="96"/>
        <v>-3.6826642335766491E-2</v>
      </c>
    </row>
    <row r="329" spans="1:21" ht="12.75" customHeight="1">
      <c r="A329" s="3" t="s">
        <v>36</v>
      </c>
      <c r="B329" s="3" t="s">
        <v>290</v>
      </c>
      <c r="D329">
        <v>2353</v>
      </c>
      <c r="F329" s="1">
        <v>38991</v>
      </c>
      <c r="G329">
        <v>1365</v>
      </c>
      <c r="H329" s="4">
        <v>0.33900000000000002</v>
      </c>
      <c r="I329" s="2">
        <f t="shared" si="95"/>
        <v>0.41988950276243092</v>
      </c>
      <c r="J329" s="2">
        <f t="shared" si="97"/>
        <v>0.50119475731937313</v>
      </c>
      <c r="K329">
        <f t="shared" si="94"/>
        <v>1133.6324999999999</v>
      </c>
      <c r="L329" s="2">
        <f t="shared" ref="L329:L352" si="101">(D329-K329)/D329</f>
        <v>0.51821823204419892</v>
      </c>
      <c r="M329" s="2">
        <f t="shared" si="98"/>
        <v>0.58574224595373936</v>
      </c>
      <c r="N329">
        <v>1302</v>
      </c>
      <c r="O329" s="2">
        <v>0.11</v>
      </c>
      <c r="P329" s="2">
        <f t="shared" ref="P329:P352" si="102">(D329-N329)/D329</f>
        <v>0.44666383340416488</v>
      </c>
      <c r="Q329" s="2">
        <f t="shared" si="99"/>
        <v>0.52216220501223221</v>
      </c>
      <c r="R329">
        <f t="shared" si="83"/>
        <v>1230.3899999999999</v>
      </c>
      <c r="S329" s="2">
        <f t="shared" ref="S329:S352" si="103">(D329-R329)/D329</f>
        <v>0.47709732256693588</v>
      </c>
      <c r="T329" s="2">
        <f t="shared" si="100"/>
        <v>0.54844328373655948</v>
      </c>
      <c r="U329" s="2">
        <f t="shared" si="96"/>
        <v>4.1120909477263046E-2</v>
      </c>
    </row>
    <row r="330" spans="1:21" ht="12.75" customHeight="1">
      <c r="A330" s="3" t="s">
        <v>36</v>
      </c>
      <c r="B330" s="3" t="s">
        <v>211</v>
      </c>
      <c r="D330">
        <v>1963</v>
      </c>
      <c r="F330" s="1">
        <v>38991</v>
      </c>
      <c r="G330">
        <v>1400</v>
      </c>
      <c r="H330" s="2">
        <v>0.23899999999999999</v>
      </c>
      <c r="I330" s="2">
        <f t="shared" si="95"/>
        <v>0.28680590932246564</v>
      </c>
      <c r="J330" s="2">
        <f t="shared" si="97"/>
        <v>0.3867634645936936</v>
      </c>
      <c r="K330">
        <f t="shared" si="94"/>
        <v>1232.7</v>
      </c>
      <c r="L330" s="2">
        <f t="shared" si="101"/>
        <v>0.37203260315843095</v>
      </c>
      <c r="M330" s="2">
        <f t="shared" si="98"/>
        <v>0.46004523057474717</v>
      </c>
      <c r="N330">
        <v>1055</v>
      </c>
      <c r="O330" s="2">
        <v>0.23599999999999999</v>
      </c>
      <c r="P330" s="2">
        <f t="shared" si="102"/>
        <v>0.46255731023942942</v>
      </c>
      <c r="Q330" s="2">
        <f t="shared" si="99"/>
        <v>0.53588714183024988</v>
      </c>
      <c r="R330">
        <f t="shared" si="83"/>
        <v>930.51</v>
      </c>
      <c r="S330" s="2">
        <f t="shared" si="103"/>
        <v>0.52597554763117682</v>
      </c>
      <c r="T330" s="2">
        <f t="shared" si="100"/>
        <v>0.59065245909428044</v>
      </c>
      <c r="U330" s="2">
        <f t="shared" si="96"/>
        <v>-0.15394294447274587</v>
      </c>
    </row>
    <row r="331" spans="1:21" ht="12.75" customHeight="1">
      <c r="A331" s="3" t="s">
        <v>36</v>
      </c>
      <c r="B331" s="3" t="s">
        <v>212</v>
      </c>
      <c r="D331">
        <v>1970</v>
      </c>
      <c r="F331" s="1">
        <v>38991</v>
      </c>
      <c r="G331">
        <v>1228</v>
      </c>
      <c r="H331" s="2">
        <v>0.23899999999999999</v>
      </c>
      <c r="I331" s="2">
        <f t="shared" si="95"/>
        <v>0.37664974619289338</v>
      </c>
      <c r="J331" s="2">
        <f t="shared" si="97"/>
        <v>0.46401525897927209</v>
      </c>
      <c r="K331">
        <f t="shared" si="94"/>
        <v>1081.2540000000001</v>
      </c>
      <c r="L331" s="2">
        <f t="shared" si="101"/>
        <v>0.45114010152284256</v>
      </c>
      <c r="M331" s="2">
        <f t="shared" si="98"/>
        <v>0.52806543553124896</v>
      </c>
      <c r="N331">
        <v>1034</v>
      </c>
      <c r="O331" s="2">
        <v>0.189</v>
      </c>
      <c r="P331" s="2">
        <f t="shared" si="102"/>
        <v>0.47512690355329951</v>
      </c>
      <c r="Q331" s="2">
        <f t="shared" si="99"/>
        <v>0.5467417129130393</v>
      </c>
      <c r="R331">
        <f t="shared" si="83"/>
        <v>936.28699999999992</v>
      </c>
      <c r="S331" s="2">
        <f t="shared" si="103"/>
        <v>0.52472741116751276</v>
      </c>
      <c r="T331" s="2">
        <f t="shared" si="100"/>
        <v>0.58957462104275704</v>
      </c>
      <c r="U331" s="2">
        <f t="shared" si="96"/>
        <v>-7.3587309644670196E-2</v>
      </c>
    </row>
    <row r="332" spans="1:21" ht="12.75" customHeight="1">
      <c r="A332" s="3" t="s">
        <v>36</v>
      </c>
      <c r="B332" s="3" t="s">
        <v>213</v>
      </c>
      <c r="D332">
        <v>1909</v>
      </c>
      <c r="F332" s="1">
        <v>38991</v>
      </c>
      <c r="G332">
        <v>1136</v>
      </c>
      <c r="H332" s="2">
        <v>0.23899999999999999</v>
      </c>
      <c r="I332" s="2">
        <f t="shared" si="95"/>
        <v>0.40492404400209536</v>
      </c>
      <c r="J332" s="2">
        <f t="shared" si="97"/>
        <v>0.48832677902157817</v>
      </c>
      <c r="K332">
        <f t="shared" si="94"/>
        <v>1000.248</v>
      </c>
      <c r="L332" s="2">
        <f t="shared" si="101"/>
        <v>0.47603562074384492</v>
      </c>
      <c r="M332" s="2">
        <f t="shared" si="98"/>
        <v>0.5494717289284996</v>
      </c>
      <c r="N332">
        <v>1031</v>
      </c>
      <c r="O332" s="2">
        <v>0.2</v>
      </c>
      <c r="P332" s="2">
        <f t="shared" si="102"/>
        <v>0.45992666317443687</v>
      </c>
      <c r="Q332" s="2">
        <f t="shared" si="99"/>
        <v>0.53361542588466049</v>
      </c>
      <c r="R332">
        <f t="shared" si="83"/>
        <v>927.9</v>
      </c>
      <c r="S332" s="2">
        <f t="shared" si="103"/>
        <v>0.51393399685699315</v>
      </c>
      <c r="T332" s="2">
        <f t="shared" si="100"/>
        <v>0.58025388329619443</v>
      </c>
      <c r="U332" s="2">
        <f t="shared" si="96"/>
        <v>-3.7898376113148224E-2</v>
      </c>
    </row>
    <row r="333" spans="1:21" ht="12.75" customHeight="1">
      <c r="A333" s="3" t="s">
        <v>36</v>
      </c>
      <c r="B333" s="3" t="s">
        <v>214</v>
      </c>
      <c r="D333">
        <v>2130</v>
      </c>
      <c r="F333" s="1">
        <v>38991</v>
      </c>
      <c r="G333">
        <v>1251</v>
      </c>
      <c r="H333" s="2">
        <v>0.27200000000000002</v>
      </c>
      <c r="I333" s="2">
        <f t="shared" si="95"/>
        <v>0.41267605633802817</v>
      </c>
      <c r="J333" s="2">
        <f t="shared" si="97"/>
        <v>0.49499230983493392</v>
      </c>
      <c r="K333">
        <f t="shared" si="94"/>
        <v>1080.864</v>
      </c>
      <c r="L333" s="2">
        <f t="shared" si="101"/>
        <v>0.49255211267605631</v>
      </c>
      <c r="M333" s="2">
        <f t="shared" si="98"/>
        <v>0.56367335569738286</v>
      </c>
      <c r="N333">
        <v>1118</v>
      </c>
      <c r="O333" s="2">
        <v>0.27700000000000002</v>
      </c>
      <c r="P333" s="2">
        <f t="shared" si="102"/>
        <v>0.47511737089201878</v>
      </c>
      <c r="Q333" s="2">
        <f t="shared" si="99"/>
        <v>0.54673348090847906</v>
      </c>
      <c r="R333">
        <f t="shared" si="83"/>
        <v>963.15699999999993</v>
      </c>
      <c r="S333" s="2">
        <f t="shared" si="103"/>
        <v>0.54781361502347425</v>
      </c>
      <c r="T333" s="2">
        <f t="shared" si="100"/>
        <v>0.60951089380265466</v>
      </c>
      <c r="U333" s="2">
        <f t="shared" si="96"/>
        <v>-5.5261502347417946E-2</v>
      </c>
    </row>
    <row r="334" spans="1:21" ht="12.75" customHeight="1">
      <c r="A334" s="3" t="s">
        <v>36</v>
      </c>
      <c r="B334" s="3" t="s">
        <v>215</v>
      </c>
      <c r="D334">
        <v>2036</v>
      </c>
      <c r="F334" s="1">
        <v>38991</v>
      </c>
      <c r="G334">
        <v>1139</v>
      </c>
      <c r="H334" s="2">
        <v>0.23899999999999999</v>
      </c>
      <c r="I334" s="2">
        <f t="shared" si="95"/>
        <v>0.44056974459724951</v>
      </c>
      <c r="J334" s="2">
        <f t="shared" si="97"/>
        <v>0.51897656457201169</v>
      </c>
      <c r="K334">
        <f t="shared" si="94"/>
        <v>1002.8895000000001</v>
      </c>
      <c r="L334" s="2">
        <f t="shared" si="101"/>
        <v>0.50742166011787804</v>
      </c>
      <c r="M334" s="2">
        <f t="shared" si="98"/>
        <v>0.57645886510565625</v>
      </c>
      <c r="N334">
        <v>1016</v>
      </c>
      <c r="O334" s="2">
        <v>0.23599999999999999</v>
      </c>
      <c r="P334" s="2">
        <f t="shared" si="102"/>
        <v>0.50098231827111983</v>
      </c>
      <c r="Q334" s="2">
        <f t="shared" si="99"/>
        <v>0.56906935947419668</v>
      </c>
      <c r="R334">
        <f t="shared" si="83"/>
        <v>896.11199999999997</v>
      </c>
      <c r="S334" s="2">
        <f t="shared" si="103"/>
        <v>0.55986640471512761</v>
      </c>
      <c r="T334" s="2">
        <f t="shared" si="100"/>
        <v>0.6199191750562415</v>
      </c>
      <c r="U334" s="2">
        <f t="shared" si="96"/>
        <v>-5.2444744597249571E-2</v>
      </c>
    </row>
    <row r="335" spans="1:21" ht="12.75" customHeight="1">
      <c r="A335" t="s">
        <v>20</v>
      </c>
      <c r="B335" t="s">
        <v>20</v>
      </c>
      <c r="D335">
        <v>2608</v>
      </c>
      <c r="F335" s="1">
        <v>38991</v>
      </c>
      <c r="G335">
        <v>1659</v>
      </c>
      <c r="H335" s="2">
        <v>0.25900000000000001</v>
      </c>
      <c r="I335" s="2">
        <f t="shared" si="95"/>
        <v>0.36388036809815949</v>
      </c>
      <c r="J335" s="2">
        <f t="shared" si="97"/>
        <v>0.45303557016178803</v>
      </c>
      <c r="K335">
        <f t="shared" si="94"/>
        <v>1444.1595</v>
      </c>
      <c r="L335" s="2">
        <f t="shared" si="101"/>
        <v>0.44625786042944787</v>
      </c>
      <c r="M335" s="2">
        <f t="shared" si="98"/>
        <v>0.52386746382583649</v>
      </c>
      <c r="N335">
        <v>1391</v>
      </c>
      <c r="O335" s="2">
        <v>0.23599999999999999</v>
      </c>
      <c r="P335" s="2">
        <f t="shared" si="102"/>
        <v>0.46664110429447853</v>
      </c>
      <c r="Q335" s="2">
        <f t="shared" si="99"/>
        <v>0.53941373427847883</v>
      </c>
      <c r="R335">
        <f t="shared" si="83"/>
        <v>1226.8620000000001</v>
      </c>
      <c r="S335" s="2">
        <f t="shared" si="103"/>
        <v>0.52957745398773004</v>
      </c>
      <c r="T335" s="2">
        <f t="shared" si="100"/>
        <v>0.59376291363361833</v>
      </c>
      <c r="U335" s="2">
        <f t="shared" si="96"/>
        <v>-8.3319593558282168E-2</v>
      </c>
    </row>
    <row r="336" spans="1:21" ht="12.75" customHeight="1">
      <c r="A336" t="s">
        <v>12</v>
      </c>
      <c r="D336">
        <v>2298</v>
      </c>
      <c r="F336" s="1">
        <v>38961</v>
      </c>
      <c r="G336">
        <v>1641</v>
      </c>
      <c r="H336" s="2">
        <v>0.215</v>
      </c>
      <c r="I336" s="2">
        <f t="shared" si="95"/>
        <v>0.28590078328981722</v>
      </c>
      <c r="J336" s="2">
        <f>(D336-(G336/1.161))/D336</f>
        <v>0.38492746192060057</v>
      </c>
      <c r="K336">
        <f t="shared" si="94"/>
        <v>1464.5925</v>
      </c>
      <c r="L336" s="2">
        <f t="shared" si="101"/>
        <v>0.36266644908616191</v>
      </c>
      <c r="M336" s="2">
        <f>(D336-(K336/1.161))/D336</f>
        <v>0.45104775976413597</v>
      </c>
      <c r="N336">
        <v>1466</v>
      </c>
      <c r="O336" s="2">
        <v>0.20599999999999999</v>
      </c>
      <c r="P336" s="2">
        <f t="shared" si="102"/>
        <v>0.36205395996518713</v>
      </c>
      <c r="Q336" s="2">
        <f>((D336-(K336/1.156))/D336)</f>
        <v>0.44867339886346175</v>
      </c>
      <c r="R336">
        <f t="shared" si="83"/>
        <v>1315.002</v>
      </c>
      <c r="S336" s="2">
        <f t="shared" si="103"/>
        <v>0.42776240208877286</v>
      </c>
      <c r="T336" s="2">
        <f>(D336-(R336/1.156))/D336</f>
        <v>0.50498477689340204</v>
      </c>
      <c r="U336" s="2">
        <f t="shared" si="96"/>
        <v>-6.5095953002610951E-2</v>
      </c>
    </row>
    <row r="337" spans="1:21" ht="12.75" customHeight="1">
      <c r="A337" t="s">
        <v>12</v>
      </c>
      <c r="B337" t="s">
        <v>114</v>
      </c>
      <c r="D337">
        <v>2064</v>
      </c>
      <c r="F337" s="1">
        <v>38991</v>
      </c>
      <c r="G337">
        <v>1443</v>
      </c>
      <c r="H337" s="2">
        <v>0.28999999999999998</v>
      </c>
      <c r="I337" s="2">
        <f t="shared" si="95"/>
        <v>0.30087209302325579</v>
      </c>
      <c r="J337" s="2">
        <f>(D337-(G337/1.163))/D337</f>
        <v>0.39885820552300583</v>
      </c>
      <c r="K337">
        <f t="shared" si="94"/>
        <v>1233.7649999999999</v>
      </c>
      <c r="L337" s="2">
        <f t="shared" si="101"/>
        <v>0.40224563953488379</v>
      </c>
      <c r="M337" s="2">
        <f>(D337-(K337/1.163))/D337</f>
        <v>0.48602376572217004</v>
      </c>
      <c r="N337">
        <v>1161</v>
      </c>
      <c r="O337" s="2">
        <v>0.23200000000000001</v>
      </c>
      <c r="P337" s="2">
        <f t="shared" si="102"/>
        <v>0.4375</v>
      </c>
      <c r="Q337" s="2">
        <f>(D337-(N337/1.158))/D337</f>
        <v>0.51424870466321237</v>
      </c>
      <c r="R337">
        <f t="shared" si="83"/>
        <v>1026.3240000000001</v>
      </c>
      <c r="S337" s="2">
        <f t="shared" si="103"/>
        <v>0.50274999999999992</v>
      </c>
      <c r="T337" s="2">
        <f>(D337-(R337/1.158))/D337</f>
        <v>0.57059585492227971</v>
      </c>
      <c r="U337" s="2">
        <f t="shared" si="96"/>
        <v>-0.10050436046511613</v>
      </c>
    </row>
    <row r="338" spans="1:21" ht="12.75" customHeight="1">
      <c r="A338" t="s">
        <v>36</v>
      </c>
      <c r="B338" t="s">
        <v>36</v>
      </c>
      <c r="D338">
        <v>3036</v>
      </c>
      <c r="F338" s="1">
        <v>38991</v>
      </c>
      <c r="G338">
        <v>1643</v>
      </c>
      <c r="H338" s="2">
        <v>0.25900000000000001</v>
      </c>
      <c r="I338" s="2">
        <f t="shared" si="95"/>
        <v>0.45882740447957837</v>
      </c>
      <c r="J338" s="2">
        <f>(D338-(G338/1.163))/D338</f>
        <v>0.53467532629370462</v>
      </c>
      <c r="K338">
        <f t="shared" si="94"/>
        <v>1430.2315000000001</v>
      </c>
      <c r="L338" s="2">
        <f t="shared" si="101"/>
        <v>0.52890925559947299</v>
      </c>
      <c r="M338" s="2">
        <f>(D338-(K338/1.163))/D338</f>
        <v>0.59493487153866975</v>
      </c>
      <c r="N338">
        <v>1586</v>
      </c>
      <c r="O338" s="2">
        <v>0.23100000000000001</v>
      </c>
      <c r="P338" s="2">
        <f t="shared" si="102"/>
        <v>0.47760210803689063</v>
      </c>
      <c r="Q338" s="2">
        <f>(D338-(N338/1.158))/D338</f>
        <v>0.54887919519593309</v>
      </c>
      <c r="R338">
        <f t="shared" si="83"/>
        <v>1402.817</v>
      </c>
      <c r="S338" s="2">
        <f t="shared" si="103"/>
        <v>0.53793906455862972</v>
      </c>
      <c r="T338" s="2">
        <f>(D338-(R338/1.158))/D338</f>
        <v>0.60098364815080296</v>
      </c>
      <c r="U338" s="2">
        <f t="shared" si="96"/>
        <v>-9.0298089591567265E-3</v>
      </c>
    </row>
    <row r="339" spans="1:21" ht="12.75" customHeight="1">
      <c r="A339" t="s">
        <v>34</v>
      </c>
      <c r="D339">
        <v>4243</v>
      </c>
      <c r="F339" s="1">
        <v>38961</v>
      </c>
      <c r="G339">
        <v>3080</v>
      </c>
      <c r="H339" s="2">
        <v>0.249</v>
      </c>
      <c r="I339" s="2">
        <f t="shared" si="95"/>
        <v>0.27409851520150835</v>
      </c>
      <c r="J339" s="2">
        <f>(D339-(G339/1.161))/D339</f>
        <v>0.3747618563320485</v>
      </c>
      <c r="K339">
        <f t="shared" si="94"/>
        <v>2696.54</v>
      </c>
      <c r="L339" s="2">
        <f t="shared" si="101"/>
        <v>0.36447325005892056</v>
      </c>
      <c r="M339" s="2">
        <f>(D339-(K339/1.161))/D339</f>
        <v>0.45260400521870858</v>
      </c>
      <c r="N339">
        <v>2933</v>
      </c>
      <c r="O339" s="2">
        <v>0.23799999999999999</v>
      </c>
      <c r="P339" s="2">
        <f t="shared" si="102"/>
        <v>0.3087438133396182</v>
      </c>
      <c r="Q339" s="2">
        <f>((D339-(K339/1.156))/D339)</f>
        <v>0.45023637548349521</v>
      </c>
      <c r="R339">
        <f t="shared" si="83"/>
        <v>2583.973</v>
      </c>
      <c r="S339" s="2">
        <f t="shared" si="103"/>
        <v>0.39100329955220364</v>
      </c>
      <c r="T339" s="2">
        <f>(D339-(R339/1.156))/D339</f>
        <v>0.47318624528737335</v>
      </c>
      <c r="U339" s="2">
        <f t="shared" si="96"/>
        <v>-2.6530049493283081E-2</v>
      </c>
    </row>
    <row r="340" spans="1:21" ht="12.75" customHeight="1">
      <c r="A340" t="s">
        <v>34</v>
      </c>
      <c r="B340" s="3" t="s">
        <v>226</v>
      </c>
      <c r="D340">
        <v>3921</v>
      </c>
      <c r="F340" s="1">
        <v>38991</v>
      </c>
      <c r="G340">
        <v>2634</v>
      </c>
      <c r="H340" s="2">
        <v>0.21199999999999999</v>
      </c>
      <c r="I340" s="2">
        <f t="shared" si="95"/>
        <v>0.32823259372609026</v>
      </c>
      <c r="J340" s="2">
        <f>(D340-(G340/1.163))/D340</f>
        <v>0.42238400148417043</v>
      </c>
      <c r="K340">
        <f t="shared" si="94"/>
        <v>2354.7959999999998</v>
      </c>
      <c r="L340" s="2">
        <f t="shared" si="101"/>
        <v>0.39943993879112477</v>
      </c>
      <c r="M340" s="2">
        <f>(D340-(K340/1.163))/D340</f>
        <v>0.48361129732684843</v>
      </c>
      <c r="N340">
        <v>2411</v>
      </c>
      <c r="O340" s="2">
        <v>0.19600000000000001</v>
      </c>
      <c r="P340" s="2">
        <f t="shared" si="102"/>
        <v>0.3851058403468503</v>
      </c>
      <c r="Q340" s="2">
        <f>(D340-(N340/1.158))/D340</f>
        <v>0.46900331636170145</v>
      </c>
      <c r="R340">
        <f t="shared" si="83"/>
        <v>2174.7220000000002</v>
      </c>
      <c r="S340" s="2">
        <f t="shared" si="103"/>
        <v>0.44536546799285892</v>
      </c>
      <c r="T340" s="2">
        <f>(D340-(R340/1.158))/D340</f>
        <v>0.52104099135825466</v>
      </c>
      <c r="U340" s="2">
        <f t="shared" si="96"/>
        <v>-4.592552920173415E-2</v>
      </c>
    </row>
    <row r="341" spans="1:21" ht="12.75" customHeight="1">
      <c r="A341" t="s">
        <v>34</v>
      </c>
      <c r="B341" s="3" t="s">
        <v>227</v>
      </c>
      <c r="D341">
        <v>4827</v>
      </c>
      <c r="F341" s="1">
        <v>38991</v>
      </c>
      <c r="G341">
        <v>3729</v>
      </c>
      <c r="H341" s="2">
        <v>0.219</v>
      </c>
      <c r="I341" s="2">
        <f t="shared" si="95"/>
        <v>0.22747047855811062</v>
      </c>
      <c r="J341" s="2">
        <f>(D341-(G341/1.163))/D341</f>
        <v>0.33574417760800573</v>
      </c>
      <c r="K341">
        <f t="shared" si="94"/>
        <v>3320.6744999999996</v>
      </c>
      <c r="L341" s="2">
        <f t="shared" si="101"/>
        <v>0.31206246115599762</v>
      </c>
      <c r="M341" s="2">
        <f>(D341-(K341/1.163))/D341</f>
        <v>0.40848019015992909</v>
      </c>
      <c r="N341">
        <v>3499</v>
      </c>
      <c r="O341" s="2">
        <v>0.22</v>
      </c>
      <c r="P341" s="2">
        <f t="shared" si="102"/>
        <v>0.27511912160762381</v>
      </c>
      <c r="Q341" s="2">
        <f>(D341-(N341/1.158))/D341</f>
        <v>0.37402342107739528</v>
      </c>
      <c r="R341">
        <f t="shared" si="83"/>
        <v>3114.11</v>
      </c>
      <c r="S341" s="2">
        <f t="shared" si="103"/>
        <v>0.35485601823078516</v>
      </c>
      <c r="T341" s="2">
        <f>(D341-(R341/1.158))/D341</f>
        <v>0.44288084475888173</v>
      </c>
      <c r="U341" s="2">
        <f t="shared" si="96"/>
        <v>-4.2793557074787547E-2</v>
      </c>
    </row>
    <row r="342" spans="1:21" ht="12.75" customHeight="1">
      <c r="A342" t="s">
        <v>34</v>
      </c>
      <c r="B342" s="3" t="s">
        <v>228</v>
      </c>
      <c r="D342">
        <v>4031</v>
      </c>
      <c r="F342" s="1">
        <v>38991</v>
      </c>
      <c r="G342">
        <v>2918</v>
      </c>
      <c r="H342" s="2">
        <v>0.19700000000000001</v>
      </c>
      <c r="I342" s="2">
        <f t="shared" si="95"/>
        <v>0.27611014636566611</v>
      </c>
      <c r="J342" s="2">
        <f>(D342-(G342/1.163))/D342</f>
        <v>0.37756676385697857</v>
      </c>
      <c r="K342">
        <f t="shared" si="94"/>
        <v>2630.5769999999998</v>
      </c>
      <c r="L342" s="2">
        <f t="shared" si="101"/>
        <v>0.34741329694864803</v>
      </c>
      <c r="M342" s="2">
        <f>(D342-(K342/1.163))/D342</f>
        <v>0.43887643761706624</v>
      </c>
      <c r="N342">
        <v>2739</v>
      </c>
      <c r="O342" s="2">
        <v>0.31900000000000001</v>
      </c>
      <c r="P342" s="2">
        <f t="shared" si="102"/>
        <v>0.32051600099230959</v>
      </c>
      <c r="Q342" s="2">
        <f>(D342-(N342/1.158))/D342</f>
        <v>0.4132262530158114</v>
      </c>
      <c r="R342">
        <f t="shared" si="83"/>
        <v>2302.1295</v>
      </c>
      <c r="S342" s="2">
        <f t="shared" si="103"/>
        <v>0.42889369883403622</v>
      </c>
      <c r="T342" s="2">
        <f>(D342-(R342/1.158))/D342</f>
        <v>0.50681666565978944</v>
      </c>
      <c r="U342" s="2">
        <f t="shared" si="96"/>
        <v>-8.1480401885388187E-2</v>
      </c>
    </row>
    <row r="343" spans="1:21" ht="12.75" customHeight="1">
      <c r="A343" t="s">
        <v>34</v>
      </c>
      <c r="B343" s="3" t="s">
        <v>229</v>
      </c>
      <c r="D343">
        <v>4144</v>
      </c>
      <c r="F343" s="1">
        <v>38991</v>
      </c>
      <c r="G343">
        <v>2915</v>
      </c>
      <c r="H343" s="2">
        <v>0.223</v>
      </c>
      <c r="I343" s="2">
        <f t="shared" si="95"/>
        <v>0.29657335907335908</v>
      </c>
      <c r="J343" s="2">
        <f>(D343-(G343/1.163))/D343</f>
        <v>0.39516195965035172</v>
      </c>
      <c r="K343">
        <f t="shared" si="94"/>
        <v>2589.9775</v>
      </c>
      <c r="L343" s="2">
        <f t="shared" si="101"/>
        <v>0.37500542953667954</v>
      </c>
      <c r="M343" s="2">
        <f>(D343-(K343/1.163))/D343</f>
        <v>0.46260140114933757</v>
      </c>
      <c r="N343">
        <v>2674</v>
      </c>
      <c r="O343" s="2">
        <v>0.184</v>
      </c>
      <c r="P343" s="2">
        <f t="shared" si="102"/>
        <v>0.35472972972972971</v>
      </c>
      <c r="Q343" s="2">
        <f>(D343-(N343/1.158))/D343</f>
        <v>0.44277178733137285</v>
      </c>
      <c r="R343">
        <f t="shared" si="83"/>
        <v>2427.9920000000002</v>
      </c>
      <c r="S343" s="2">
        <f t="shared" si="103"/>
        <v>0.41409459459459452</v>
      </c>
      <c r="T343" s="2">
        <f>(D343-(R343/1.158))/D343</f>
        <v>0.49403678289688652</v>
      </c>
      <c r="U343" s="2">
        <f t="shared" si="96"/>
        <v>-3.9089165057914987E-2</v>
      </c>
    </row>
    <row r="344" spans="1:21" ht="12.75" customHeight="1">
      <c r="A344" t="s">
        <v>34</v>
      </c>
      <c r="B344" s="3" t="s">
        <v>230</v>
      </c>
      <c r="D344">
        <v>3692</v>
      </c>
      <c r="F344" s="1">
        <v>38991</v>
      </c>
      <c r="G344">
        <v>2229</v>
      </c>
      <c r="H344" s="2">
        <v>0.159</v>
      </c>
      <c r="I344" s="2">
        <f t="shared" si="95"/>
        <v>0.39626218851570966</v>
      </c>
      <c r="J344" s="2">
        <f>(D344-(G344/1.163))/D344</f>
        <v>0.48087892391720521</v>
      </c>
      <c r="K344">
        <f t="shared" si="94"/>
        <v>2051.7945</v>
      </c>
      <c r="L344" s="2">
        <f t="shared" si="101"/>
        <v>0.44425934452871074</v>
      </c>
      <c r="M344" s="2">
        <f>(D344-(K344/1.163))/D344</f>
        <v>0.52214904946578744</v>
      </c>
      <c r="N344">
        <v>2075</v>
      </c>
      <c r="O344" s="2">
        <v>0.11700000000000001</v>
      </c>
      <c r="P344" s="2">
        <f t="shared" si="102"/>
        <v>0.43797399783315277</v>
      </c>
      <c r="Q344" s="2">
        <f>(D344-(N344/1.158))/D344</f>
        <v>0.51465802921688486</v>
      </c>
      <c r="R344">
        <f t="shared" si="83"/>
        <v>1953.6125</v>
      </c>
      <c r="S344" s="2">
        <f t="shared" si="103"/>
        <v>0.47085251895991331</v>
      </c>
      <c r="T344" s="2">
        <f>(D344-(R344/1.158))/D344</f>
        <v>0.54305053450769714</v>
      </c>
      <c r="U344" s="2">
        <f t="shared" si="96"/>
        <v>-2.6593174431202571E-2</v>
      </c>
    </row>
    <row r="345" spans="1:21" ht="12.75" customHeight="1">
      <c r="A345" t="s">
        <v>12</v>
      </c>
      <c r="B345" t="s">
        <v>12</v>
      </c>
      <c r="D345">
        <v>2612</v>
      </c>
      <c r="F345" s="1">
        <v>38961</v>
      </c>
      <c r="G345">
        <v>1775</v>
      </c>
      <c r="H345" s="2">
        <v>0.20899999999999999</v>
      </c>
      <c r="I345" s="2">
        <f t="shared" si="95"/>
        <v>0.32044410413476265</v>
      </c>
      <c r="J345" s="2">
        <f>(D345-(G345/1.161))/D345</f>
        <v>0.41468053758377493</v>
      </c>
      <c r="K345">
        <f t="shared" si="94"/>
        <v>1589.5125</v>
      </c>
      <c r="L345" s="2">
        <f t="shared" si="101"/>
        <v>0.39145769525267993</v>
      </c>
      <c r="M345" s="2">
        <f>(D345-(K345/1.161))/D345</f>
        <v>0.47584642140627037</v>
      </c>
      <c r="N345">
        <v>1548</v>
      </c>
      <c r="O345" s="2">
        <v>0.23300000000000001</v>
      </c>
      <c r="P345" s="2">
        <f t="shared" si="102"/>
        <v>0.40735068912710565</v>
      </c>
      <c r="Q345" s="2">
        <f>((D345-(K345/1.156))/D345)</f>
        <v>0.47357932115283724</v>
      </c>
      <c r="R345">
        <f t="shared" si="83"/>
        <v>1367.6579999999999</v>
      </c>
      <c r="S345" s="2">
        <f t="shared" si="103"/>
        <v>0.47639433384379787</v>
      </c>
      <c r="T345" s="2">
        <f>(D345-(R345/1.156))/D345</f>
        <v>0.54705392201020575</v>
      </c>
      <c r="U345" s="2">
        <f t="shared" si="96"/>
        <v>-8.4936638591117941E-2</v>
      </c>
    </row>
    <row r="346" spans="1:21" ht="12.75" customHeight="1">
      <c r="A346" t="s">
        <v>15</v>
      </c>
      <c r="D346">
        <v>1746</v>
      </c>
      <c r="F346" s="1">
        <v>39022</v>
      </c>
      <c r="G346">
        <v>1472</v>
      </c>
      <c r="H346" s="2">
        <v>0.17</v>
      </c>
      <c r="I346" s="2">
        <f t="shared" si="95"/>
        <v>0.15693012600229095</v>
      </c>
      <c r="J346" s="2">
        <f>(D346-(G346/1.159))/D346</f>
        <v>0.27258854702527263</v>
      </c>
      <c r="K346">
        <f t="shared" si="94"/>
        <v>1346.88</v>
      </c>
      <c r="L346" s="2">
        <f t="shared" si="101"/>
        <v>0.22859106529209616</v>
      </c>
      <c r="M346" s="2">
        <f>(D346-(K346/1.159))/D346</f>
        <v>0.33441852052812437</v>
      </c>
      <c r="N346">
        <v>1378</v>
      </c>
      <c r="O346" s="2">
        <v>0.28100000000000003</v>
      </c>
      <c r="P346" s="2">
        <f t="shared" si="102"/>
        <v>0.21076746849942726</v>
      </c>
      <c r="Q346" s="2">
        <f>(D346-(N346/1.153))/D346</f>
        <v>0.31549650346871405</v>
      </c>
      <c r="R346">
        <f t="shared" si="83"/>
        <v>1184.3909999999998</v>
      </c>
      <c r="S346" s="2">
        <f t="shared" si="103"/>
        <v>0.32165463917525783</v>
      </c>
      <c r="T346" s="2">
        <f>(D346-(R346/1.153))/D346</f>
        <v>0.4116692447313598</v>
      </c>
      <c r="U346" s="2">
        <f t="shared" si="96"/>
        <v>-9.3063573883161665E-2</v>
      </c>
    </row>
    <row r="347" spans="1:21" ht="12.75" customHeight="1">
      <c r="A347" t="s">
        <v>34</v>
      </c>
      <c r="B347" t="s">
        <v>38</v>
      </c>
      <c r="D347">
        <v>4317</v>
      </c>
      <c r="F347" s="1">
        <v>38961</v>
      </c>
      <c r="G347">
        <v>3251</v>
      </c>
      <c r="H347" s="2">
        <v>0.27500000000000002</v>
      </c>
      <c r="I347" s="2">
        <f t="shared" si="95"/>
        <v>0.24693073893907808</v>
      </c>
      <c r="J347" s="2">
        <f>(D347-(G347/1.161))/D347</f>
        <v>0.35136153224726796</v>
      </c>
      <c r="K347">
        <f t="shared" si="94"/>
        <v>2803.9875000000002</v>
      </c>
      <c r="L347" s="2">
        <f t="shared" si="101"/>
        <v>0.35047776233495481</v>
      </c>
      <c r="M347" s="2">
        <f>(D347-(K347/1.161))/D347</f>
        <v>0.44054932156326859</v>
      </c>
      <c r="N347">
        <v>3188</v>
      </c>
      <c r="O347" s="2">
        <v>0.246</v>
      </c>
      <c r="P347" s="2">
        <f t="shared" si="102"/>
        <v>0.26152420662497106</v>
      </c>
      <c r="Q347" s="2">
        <f>((D347-(K347/1.156))/D347)</f>
        <v>0.43812955219286748</v>
      </c>
      <c r="R347">
        <f t="shared" si="83"/>
        <v>2795.8760000000002</v>
      </c>
      <c r="S347" s="2">
        <f t="shared" si="103"/>
        <v>0.35235672921009958</v>
      </c>
      <c r="T347" s="2">
        <f>(D347-(R347/1.156))/D347</f>
        <v>0.43975495606409998</v>
      </c>
      <c r="U347" s="2">
        <f t="shared" si="96"/>
        <v>-1.8789668751447719E-3</v>
      </c>
    </row>
    <row r="348" spans="1:21" ht="12.75" customHeight="1">
      <c r="A348" t="s">
        <v>5</v>
      </c>
      <c r="D348">
        <v>3638</v>
      </c>
      <c r="F348" s="1">
        <v>38961</v>
      </c>
      <c r="G348">
        <v>1796</v>
      </c>
      <c r="H348" s="2">
        <v>0.24299999999999999</v>
      </c>
      <c r="I348" s="2">
        <f t="shared" si="95"/>
        <v>0.50632215503023636</v>
      </c>
      <c r="J348" s="2">
        <f>(D348-(G348/1.161))/D348</f>
        <v>0.57478221794163353</v>
      </c>
      <c r="K348">
        <f t="shared" si="94"/>
        <v>1577.7860000000001</v>
      </c>
      <c r="L348" s="2">
        <f t="shared" si="101"/>
        <v>0.56630401319406265</v>
      </c>
      <c r="M348" s="2">
        <f>(D348-(K348/1.161))/D348</f>
        <v>0.6264461784617249</v>
      </c>
      <c r="N348">
        <v>1596</v>
      </c>
      <c r="O348" s="2">
        <v>0.23599999999999999</v>
      </c>
      <c r="P348" s="2">
        <f t="shared" si="102"/>
        <v>0.56129741616272677</v>
      </c>
      <c r="Q348" s="2">
        <f>((D348-(K348/1.156))/D348)</f>
        <v>0.62483046124053865</v>
      </c>
      <c r="R348">
        <f t="shared" ref="R348:R351" si="104">N348*(1-(O348/2))</f>
        <v>1407.672</v>
      </c>
      <c r="S348" s="2">
        <f t="shared" si="103"/>
        <v>0.613064321055525</v>
      </c>
      <c r="T348" s="2">
        <f>(D348-(R348/1.156))/D348</f>
        <v>0.66528055454630197</v>
      </c>
      <c r="U348" s="2">
        <f t="shared" si="96"/>
        <v>-4.6760307861462347E-2</v>
      </c>
    </row>
    <row r="349" spans="1:21" ht="12.75" customHeight="1">
      <c r="A349" t="s">
        <v>5</v>
      </c>
      <c r="B349" t="s">
        <v>94</v>
      </c>
      <c r="D349">
        <v>3166</v>
      </c>
      <c r="F349" s="1">
        <v>38991</v>
      </c>
      <c r="G349">
        <v>1619</v>
      </c>
      <c r="H349" s="2">
        <v>0.247</v>
      </c>
      <c r="I349" s="2">
        <f t="shared" si="95"/>
        <v>0.48862918509159825</v>
      </c>
      <c r="J349" s="2">
        <f>(D349-(G349/1.163))/D349</f>
        <v>0.56030024513465027</v>
      </c>
      <c r="K349">
        <f t="shared" si="94"/>
        <v>1419.0535</v>
      </c>
      <c r="L349" s="2">
        <f t="shared" si="101"/>
        <v>0.55178348073278582</v>
      </c>
      <c r="M349" s="2">
        <f>(D349-(K349/1.163))/D349</f>
        <v>0.61460316486052091</v>
      </c>
      <c r="N349">
        <v>1634</v>
      </c>
      <c r="O349" s="2">
        <v>0.16500000000000001</v>
      </c>
      <c r="P349" s="2">
        <f t="shared" si="102"/>
        <v>0.48389134554643082</v>
      </c>
      <c r="Q349" s="2">
        <f>(D349-(N349/1.158))/D349</f>
        <v>0.55431031567049294</v>
      </c>
      <c r="R349">
        <f t="shared" si="104"/>
        <v>1499.1949999999999</v>
      </c>
      <c r="S349" s="2">
        <f t="shared" si="103"/>
        <v>0.52647030953885032</v>
      </c>
      <c r="T349" s="2">
        <f>(D349-(R349/1.158))/D349</f>
        <v>0.59107971462767728</v>
      </c>
      <c r="U349" s="2">
        <f t="shared" si="96"/>
        <v>2.5313171193935502E-2</v>
      </c>
    </row>
    <row r="350" spans="1:21" ht="12.75" customHeight="1">
      <c r="A350" t="s">
        <v>5</v>
      </c>
      <c r="B350" t="s">
        <v>95</v>
      </c>
      <c r="D350">
        <v>2964</v>
      </c>
      <c r="F350" s="1">
        <v>38991</v>
      </c>
      <c r="G350">
        <v>1674</v>
      </c>
      <c r="H350" s="2">
        <v>7.5999999999999998E-2</v>
      </c>
      <c r="I350" s="2">
        <f t="shared" si="95"/>
        <v>0.43522267206477733</v>
      </c>
      <c r="J350" s="2">
        <f>(D350-(G350/1.163))/D350</f>
        <v>0.51437890977194956</v>
      </c>
      <c r="K350">
        <f t="shared" si="94"/>
        <v>1610.3879999999999</v>
      </c>
      <c r="L350" s="2">
        <f t="shared" si="101"/>
        <v>0.4566842105263158</v>
      </c>
      <c r="M350" s="2">
        <f>(D350-(K350/1.163))/D350</f>
        <v>0.53283251120061548</v>
      </c>
      <c r="N350">
        <v>1514</v>
      </c>
      <c r="O350" s="2">
        <v>0.13900000000000001</v>
      </c>
      <c r="P350" s="2">
        <f t="shared" si="102"/>
        <v>0.4892037786774629</v>
      </c>
      <c r="Q350" s="2">
        <f>(D350-(N350/1.158))/D350</f>
        <v>0.55889790904789538</v>
      </c>
      <c r="R350">
        <f t="shared" si="104"/>
        <v>1408.777</v>
      </c>
      <c r="S350" s="2">
        <f t="shared" si="103"/>
        <v>0.52470411605937917</v>
      </c>
      <c r="T350" s="2">
        <f>(D350-(R350/1.158))/D350</f>
        <v>0.58955450436906665</v>
      </c>
      <c r="U350" s="2">
        <f t="shared" si="96"/>
        <v>-6.8019905533063363E-2</v>
      </c>
    </row>
    <row r="351" spans="1:21" ht="12.75" customHeight="1">
      <c r="A351" t="s">
        <v>15</v>
      </c>
      <c r="B351" t="s">
        <v>15</v>
      </c>
      <c r="D351">
        <v>1746</v>
      </c>
      <c r="F351" s="1">
        <v>39022</v>
      </c>
      <c r="G351">
        <v>1491</v>
      </c>
      <c r="H351" s="2">
        <v>0.19</v>
      </c>
      <c r="I351" s="2">
        <f t="shared" si="95"/>
        <v>0.14604810996563575</v>
      </c>
      <c r="J351" s="2">
        <f>(D351-(G351/1.159))/D351</f>
        <v>0.263199404629539</v>
      </c>
      <c r="K351">
        <f t="shared" si="94"/>
        <v>1349.355</v>
      </c>
      <c r="L351" s="2">
        <f t="shared" si="101"/>
        <v>0.22717353951890035</v>
      </c>
      <c r="M351" s="2">
        <f>(D351-(K351/1.159))/D351</f>
        <v>0.33319546118973276</v>
      </c>
      <c r="N351">
        <v>1378</v>
      </c>
      <c r="O351" s="2">
        <v>0.29199999999999998</v>
      </c>
      <c r="P351" s="2">
        <f t="shared" si="102"/>
        <v>0.21076746849942726</v>
      </c>
      <c r="Q351" s="2">
        <f>(D351-(N351/1.153))/D351</f>
        <v>0.31549650346871405</v>
      </c>
      <c r="R351">
        <f t="shared" si="104"/>
        <v>1176.8119999999999</v>
      </c>
      <c r="S351" s="2">
        <f t="shared" si="103"/>
        <v>0.32599541809851096</v>
      </c>
      <c r="T351" s="2">
        <f>(D351-(R351/1.153))/D351</f>
        <v>0.4154340139622818</v>
      </c>
      <c r="U351" s="2">
        <f t="shared" si="96"/>
        <v>-9.8821878579610611E-2</v>
      </c>
    </row>
    <row r="352" spans="1:21" ht="12.75" customHeight="1">
      <c r="A352" t="s">
        <v>5</v>
      </c>
      <c r="B352" t="s">
        <v>5</v>
      </c>
      <c r="D352">
        <v>3725</v>
      </c>
      <c r="F352" s="1">
        <v>38961</v>
      </c>
      <c r="G352">
        <v>1860</v>
      </c>
      <c r="H352" s="2">
        <v>0.24299999999999999</v>
      </c>
      <c r="I352" s="2">
        <f t="shared" si="95"/>
        <v>0.5006711409395973</v>
      </c>
      <c r="J352" s="2">
        <f>(D352-(G352/1.161))/D352</f>
        <v>0.56991485007717257</v>
      </c>
      <c r="K352">
        <f t="shared" si="94"/>
        <v>1634.0100000000002</v>
      </c>
      <c r="L352" s="2">
        <f t="shared" si="101"/>
        <v>0.56133959731543615</v>
      </c>
      <c r="M352" s="2">
        <f>(D352-(K352/1.161))/D352</f>
        <v>0.62217019579279609</v>
      </c>
      <c r="N352">
        <v>1672</v>
      </c>
      <c r="O352" s="2">
        <v>0.23899999999999999</v>
      </c>
      <c r="P352" s="2">
        <f t="shared" si="102"/>
        <v>0.55114093959731547</v>
      </c>
      <c r="Q352" s="2">
        <f>((D352-(K352/1.156))/D352)</f>
        <v>0.62053598383688247</v>
      </c>
      <c r="R352">
        <f>N352*(1-(O352/2))</f>
        <v>1472.1960000000001</v>
      </c>
      <c r="S352" s="2">
        <f t="shared" si="103"/>
        <v>0.60477959731543629</v>
      </c>
      <c r="T352" s="2">
        <f>(D352-(R352/1.156))/D352</f>
        <v>0.65811383850816285</v>
      </c>
      <c r="U352" s="2">
        <f t="shared" si="96"/>
        <v>-4.3440000000000145E-2</v>
      </c>
    </row>
  </sheetData>
  <autoFilter ref="A1:U352">
    <filterColumn colId="0"/>
    <filterColumn colId="4"/>
  </autoFilter>
  <sortState ref="A3:L377">
    <sortCondition ref="A1"/>
  </sortState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Todo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2012-01-11T22:22:29Z</dcterms:created>
  <dcterms:modified xsi:type="dcterms:W3CDTF">2014-10-21T22:59:37Z</dcterms:modified>
</cp:coreProperties>
</file>